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6" i="1" l="1"/>
  <c r="J65" i="1"/>
  <c r="I65" i="1"/>
  <c r="H65" i="1"/>
  <c r="G65" i="1"/>
  <c r="J59" i="1"/>
  <c r="I59" i="1"/>
  <c r="H59" i="1"/>
  <c r="G59" i="1"/>
  <c r="C56" i="1"/>
  <c r="G55" i="1"/>
  <c r="A55" i="1"/>
  <c r="G54" i="1"/>
  <c r="A54" i="1"/>
  <c r="G53" i="1"/>
  <c r="A53" i="1"/>
  <c r="G52" i="1"/>
  <c r="A52" i="1"/>
  <c r="G51" i="1"/>
  <c r="G57" i="1" s="1"/>
  <c r="F45" i="1"/>
  <c r="C45" i="1"/>
  <c r="F42" i="1"/>
  <c r="D42" i="1"/>
  <c r="E40" i="1" s="1"/>
  <c r="G40" i="1" s="1"/>
  <c r="J63" i="1" s="1"/>
  <c r="E39" i="1"/>
  <c r="G39" i="1" s="1"/>
  <c r="J62" i="1" s="1"/>
  <c r="D39" i="1"/>
  <c r="D38" i="1"/>
  <c r="F36" i="1"/>
  <c r="D32" i="1"/>
  <c r="D31" i="1"/>
  <c r="F29" i="1"/>
  <c r="D25" i="1"/>
  <c r="D29" i="1" s="1"/>
  <c r="D24" i="1"/>
  <c r="F22" i="1"/>
  <c r="D18" i="1"/>
  <c r="D17" i="1"/>
  <c r="F15" i="1"/>
  <c r="E15" i="1"/>
  <c r="D15" i="1"/>
  <c r="C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H15" i="1" s="1"/>
  <c r="E6" i="1"/>
  <c r="J1" i="1"/>
  <c r="E24" i="1" l="1"/>
  <c r="E29" i="1" s="1"/>
  <c r="E26" i="1"/>
  <c r="G26" i="1" s="1"/>
  <c r="H63" i="1" s="1"/>
  <c r="E27" i="1"/>
  <c r="G27" i="1" s="1"/>
  <c r="H64" i="1" s="1"/>
  <c r="E25" i="1"/>
  <c r="G25" i="1" s="1"/>
  <c r="H62" i="1" s="1"/>
  <c r="D22" i="1"/>
  <c r="D36" i="1"/>
  <c r="E38" i="1"/>
  <c r="C78" i="1"/>
  <c r="J15" i="1"/>
  <c r="G24" i="1"/>
  <c r="E17" i="1"/>
  <c r="E31" i="1" l="1"/>
  <c r="E34" i="1"/>
  <c r="G34" i="1" s="1"/>
  <c r="I64" i="1" s="1"/>
  <c r="E33" i="1"/>
  <c r="G33" i="1" s="1"/>
  <c r="I63" i="1" s="1"/>
  <c r="E32" i="1"/>
  <c r="G32" i="1" s="1"/>
  <c r="I62" i="1" s="1"/>
  <c r="H68" i="1"/>
  <c r="E42" i="1"/>
  <c r="G38" i="1"/>
  <c r="D45" i="1"/>
  <c r="E20" i="1"/>
  <c r="G20" i="1" s="1"/>
  <c r="G64" i="1" s="1"/>
  <c r="E19" i="1"/>
  <c r="G19" i="1" s="1"/>
  <c r="G63" i="1" s="1"/>
  <c r="E18" i="1"/>
  <c r="G18" i="1" s="1"/>
  <c r="G62" i="1" s="1"/>
  <c r="H51" i="1"/>
  <c r="D83" i="1"/>
  <c r="D78" i="1"/>
  <c r="C79" i="1"/>
  <c r="D79" i="1" s="1"/>
  <c r="G17" i="1"/>
  <c r="H61" i="1"/>
  <c r="H67" i="1" s="1"/>
  <c r="H72" i="1" s="1"/>
  <c r="H29" i="1"/>
  <c r="J29" i="1" s="1"/>
  <c r="H53" i="1" s="1"/>
  <c r="J53" i="1" s="1"/>
  <c r="K29" i="1" s="1"/>
  <c r="E22" i="1" l="1"/>
  <c r="E45" i="1" s="1"/>
  <c r="I68" i="1"/>
  <c r="J61" i="1"/>
  <c r="J67" i="1" s="1"/>
  <c r="J72" i="1" s="1"/>
  <c r="H42" i="1"/>
  <c r="J42" i="1" s="1"/>
  <c r="H55" i="1" s="1"/>
  <c r="J55" i="1" s="1"/>
  <c r="K42" i="1" s="1"/>
  <c r="G31" i="1"/>
  <c r="E36" i="1"/>
  <c r="D81" i="1"/>
  <c r="J51" i="1"/>
  <c r="H22" i="1"/>
  <c r="G61" i="1"/>
  <c r="G67" i="1" s="1"/>
  <c r="G72" i="1" s="1"/>
  <c r="H36" i="1" l="1"/>
  <c r="J36" i="1" s="1"/>
  <c r="H54" i="1" s="1"/>
  <c r="J54" i="1" s="1"/>
  <c r="K36" i="1" s="1"/>
  <c r="I61" i="1"/>
  <c r="I67" i="1" s="1"/>
  <c r="I72" i="1" s="1"/>
  <c r="J22" i="1"/>
  <c r="K15" i="1"/>
  <c r="H45" i="1" l="1"/>
  <c r="H52" i="1"/>
  <c r="J45" i="1"/>
  <c r="J52" i="1" l="1"/>
  <c r="H57" i="1"/>
  <c r="K22" i="1" l="1"/>
  <c r="K45" i="1" s="1"/>
  <c r="J57" i="1"/>
</calcChain>
</file>

<file path=xl/sharedStrings.xml><?xml version="1.0" encoding="utf-8"?>
<sst xmlns="http://schemas.openxmlformats.org/spreadsheetml/2006/main" count="121" uniqueCount="105">
  <si>
    <t>Quiet Water Fixed Asset Worksheet - 2014-15</t>
  </si>
  <si>
    <t>As of 4-19-2014</t>
  </si>
  <si>
    <t>Min. Annual</t>
  </si>
  <si>
    <t>Recommended</t>
  </si>
  <si>
    <t>14-15</t>
  </si>
  <si>
    <t>Years</t>
  </si>
  <si>
    <t>Original</t>
  </si>
  <si>
    <t>Repl.</t>
  </si>
  <si>
    <t>Reserve</t>
  </si>
  <si>
    <t>Projected</t>
  </si>
  <si>
    <t>Budget</t>
  </si>
  <si>
    <t>Asset Description</t>
  </si>
  <si>
    <t>Remaining</t>
  </si>
  <si>
    <t>Cost</t>
  </si>
  <si>
    <t>Amt.</t>
  </si>
  <si>
    <t>Balance</t>
  </si>
  <si>
    <t>sub-totals</t>
  </si>
  <si>
    <t>Transfer</t>
  </si>
  <si>
    <t>Increase</t>
  </si>
  <si>
    <t>Amount</t>
  </si>
  <si>
    <t>Entry Sign</t>
  </si>
  <si>
    <t>Playground</t>
  </si>
  <si>
    <t>Pool</t>
  </si>
  <si>
    <t>Spa</t>
  </si>
  <si>
    <t>Pool Structure &amp; Restrooms</t>
  </si>
  <si>
    <t>Tennis Court / Basketball</t>
  </si>
  <si>
    <t>Main Equipment Shed</t>
  </si>
  <si>
    <t>Small Bridge</t>
  </si>
  <si>
    <t>Equipment</t>
  </si>
  <si>
    <t xml:space="preserve">  General Fund Total</t>
  </si>
  <si>
    <t>Limited Commons 1 - structure (10)</t>
  </si>
  <si>
    <t>Limited Commons 1 - parking paving</t>
  </si>
  <si>
    <t>Limited Commons 1 - path paving</t>
  </si>
  <si>
    <t>Limited Commons 1 - lights</t>
  </si>
  <si>
    <t>LCA 1 Operating Expenses</t>
  </si>
  <si>
    <t xml:space="preserve">  Total Limited Common 1</t>
  </si>
  <si>
    <t>Limited Commons 2 - structure (7)</t>
  </si>
  <si>
    <t>Limited Commons 2 - parking paving</t>
  </si>
  <si>
    <t>Limited Commons 2 - path paving</t>
  </si>
  <si>
    <t xml:space="preserve"> </t>
  </si>
  <si>
    <t>Limited Commons 2 - lights</t>
  </si>
  <si>
    <t>LCA 2 Operating Expenses</t>
  </si>
  <si>
    <t xml:space="preserve">  Total Limited Common 2</t>
  </si>
  <si>
    <t>Limited Commons 3 - structure (2)</t>
  </si>
  <si>
    <t>Limited Commons 3 - parking paving</t>
  </si>
  <si>
    <t>Limited Commons 3 - path paving</t>
  </si>
  <si>
    <t>Limited Commons 3 - lights</t>
  </si>
  <si>
    <t>LCA 3 Operating Expenses</t>
  </si>
  <si>
    <t xml:space="preserve">  Total Limited Common 3</t>
  </si>
  <si>
    <t>Limited Commons 4 - structure (3)</t>
  </si>
  <si>
    <t>Limited Commons 4 - parking paving</t>
  </si>
  <si>
    <t>Limited Commons 4 - path paving</t>
  </si>
  <si>
    <t>LCA 4 Operating Expenses</t>
  </si>
  <si>
    <t xml:space="preserve">  Total Limited Common 4</t>
  </si>
  <si>
    <t>Total Fixed Assets</t>
  </si>
  <si>
    <t>Estimated</t>
  </si>
  <si>
    <t>Target</t>
  </si>
  <si>
    <t>Ending Bal</t>
  </si>
  <si>
    <t xml:space="preserve">Net </t>
  </si>
  <si>
    <t>Replacement cost per parking space</t>
  </si>
  <si>
    <t>Paving</t>
  </si>
  <si>
    <t>FY13-14</t>
  </si>
  <si>
    <t>FY 14-15</t>
  </si>
  <si>
    <t>Change</t>
  </si>
  <si>
    <t>Asphalt cost per sq. ft.</t>
  </si>
  <si>
    <t>Area</t>
  </si>
  <si>
    <t># Units</t>
  </si>
  <si>
    <t># of parking spaces per LCA</t>
  </si>
  <si>
    <t>General</t>
  </si>
  <si>
    <t>LCA 1</t>
  </si>
  <si>
    <t>LCA 2</t>
  </si>
  <si>
    <t>LCA 3</t>
  </si>
  <si>
    <t>LCA 4</t>
  </si>
  <si>
    <t>Total Area</t>
  </si>
  <si>
    <t>Enter Ending Fund Balance Amounts Below</t>
  </si>
  <si>
    <t>Average cost for:</t>
  </si>
  <si>
    <t>Reserve Fund Balances</t>
  </si>
  <si>
    <t>May 2014</t>
  </si>
  <si>
    <t>Structures</t>
  </si>
  <si>
    <t>Parking Paving</t>
  </si>
  <si>
    <t>Path Paving</t>
  </si>
  <si>
    <t>Lighting</t>
  </si>
  <si>
    <t>Operations</t>
  </si>
  <si>
    <t>Unit cost per Quarter</t>
  </si>
  <si>
    <t>Unit cost w/o structure</t>
  </si>
  <si>
    <t>Include current maint. Exp in rates:</t>
  </si>
  <si>
    <t>Current quarterly rates</t>
  </si>
  <si>
    <t>In cell C69, a 1 includes maintenance exp in the rate calculation.</t>
  </si>
  <si>
    <t>Projected Change</t>
  </si>
  <si>
    <t>Board Proposed Rates</t>
  </si>
  <si>
    <t>General Reserve Distribution</t>
  </si>
  <si>
    <t>No. of houses</t>
  </si>
  <si>
    <t>Notes:</t>
  </si>
  <si>
    <t>No of lots</t>
  </si>
  <si>
    <t>1.  Updated est. fund balances as of May 2014</t>
  </si>
  <si>
    <t>Estimated reserve transfer at year end</t>
  </si>
  <si>
    <t>2.  Need to update remaining useful life of all assets</t>
  </si>
  <si>
    <t>3.  Review &amp; update replacement costs</t>
  </si>
  <si>
    <t>General Fund suggested unit quarterly contribution</t>
  </si>
  <si>
    <t>4.  Update cost of asphalt</t>
  </si>
  <si>
    <t>The General reserve distribution analysis is for information only and is</t>
  </si>
  <si>
    <t>not included in any rate calculation.</t>
  </si>
  <si>
    <t>Replacement amounts are estimated to cover 85% of actual replacement costs.</t>
  </si>
  <si>
    <t>Note:  need estimates reflect current oil prices</t>
  </si>
  <si>
    <t>this summer.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</si>
</sst>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2"/>
      <color indexed="8"/>
      <name val="Verdana"/>
    </font>
    <font>
      <sz val="12"/>
      <color indexed="8"/>
      <name val="Verdana"/>
      <family val="2"/>
    </font>
    <font>
      <sz val="10"/>
      <color indexed="8"/>
      <name val="Arial Bold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/>
    <xf numFmtId="0" fontId="2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/>
    <xf numFmtId="1" fontId="3" fillId="0" borderId="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6" xfId="0" applyNumberFormat="1" applyFont="1" applyBorder="1" applyAlignment="1"/>
    <xf numFmtId="164" fontId="3" fillId="0" borderId="6" xfId="0" applyNumberFormat="1" applyFont="1" applyBorder="1" applyAlignment="1"/>
    <xf numFmtId="1" fontId="3" fillId="0" borderId="8" xfId="0" applyNumberFormat="1" applyFont="1" applyBorder="1" applyAlignment="1"/>
    <xf numFmtId="0" fontId="3" fillId="0" borderId="9" xfId="0" applyNumberFormat="1" applyFont="1" applyBorder="1" applyAlignment="1"/>
    <xf numFmtId="0" fontId="3" fillId="2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/>
    <xf numFmtId="1" fontId="3" fillId="0" borderId="11" xfId="0" applyNumberFormat="1" applyFont="1" applyBorder="1" applyAlignment="1"/>
    <xf numFmtId="1" fontId="3" fillId="0" borderId="14" xfId="0" applyNumberFormat="1" applyFont="1" applyBorder="1" applyAlignment="1"/>
    <xf numFmtId="164" fontId="3" fillId="2" borderId="15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/>
    <xf numFmtId="1" fontId="3" fillId="2" borderId="16" xfId="0" applyNumberFormat="1" applyFont="1" applyFill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3" borderId="18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/>
    <xf numFmtId="1" fontId="3" fillId="2" borderId="10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2" borderId="20" xfId="0" applyNumberFormat="1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" fontId="3" fillId="0" borderId="12" xfId="0" applyNumberFormat="1" applyFont="1" applyBorder="1" applyAlignment="1"/>
    <xf numFmtId="164" fontId="3" fillId="0" borderId="23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/>
    <xf numFmtId="164" fontId="3" fillId="0" borderId="2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26" xfId="0" applyNumberFormat="1" applyFont="1" applyBorder="1" applyAlignment="1"/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/>
    <xf numFmtId="164" fontId="3" fillId="2" borderId="31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3" fillId="0" borderId="33" xfId="0" applyNumberFormat="1" applyFont="1" applyBorder="1" applyAlignment="1"/>
    <xf numFmtId="165" fontId="3" fillId="2" borderId="16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165" fontId="3" fillId="0" borderId="1" xfId="0" applyNumberFormat="1" applyFont="1" applyBorder="1" applyAlignment="1"/>
    <xf numFmtId="0" fontId="3" fillId="0" borderId="34" xfId="0" applyNumberFormat="1" applyFont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1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2" fillId="0" borderId="32" xfId="0" applyNumberFormat="1" applyFont="1" applyBorder="1" applyAlignment="1"/>
    <xf numFmtId="0" fontId="2" fillId="0" borderId="38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1" fontId="3" fillId="0" borderId="39" xfId="0" applyNumberFormat="1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2" borderId="41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left"/>
    </xf>
    <xf numFmtId="0" fontId="2" fillId="0" borderId="36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" fontId="3" fillId="0" borderId="25" xfId="0" applyNumberFormat="1" applyFont="1" applyBorder="1" applyAlignment="1"/>
    <xf numFmtId="1" fontId="3" fillId="0" borderId="44" xfId="0" applyNumberFormat="1" applyFont="1" applyBorder="1" applyAlignment="1"/>
    <xf numFmtId="0" fontId="3" fillId="0" borderId="44" xfId="0" applyNumberFormat="1" applyFont="1" applyBorder="1" applyAlignment="1"/>
    <xf numFmtId="0" fontId="3" fillId="0" borderId="44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45" xfId="0" applyNumberFormat="1" applyFont="1" applyBorder="1" applyAlignment="1"/>
    <xf numFmtId="0" fontId="3" fillId="4" borderId="46" xfId="0" applyNumberFormat="1" applyFont="1" applyFill="1" applyBorder="1" applyAlignment="1">
      <alignment horizontal="left"/>
    </xf>
    <xf numFmtId="1" fontId="3" fillId="4" borderId="47" xfId="0" applyNumberFormat="1" applyFont="1" applyFill="1" applyBorder="1" applyAlignment="1">
      <alignment horizontal="center"/>
    </xf>
    <xf numFmtId="164" fontId="3" fillId="4" borderId="47" xfId="0" applyNumberFormat="1" applyFont="1" applyFill="1" applyBorder="1" applyAlignment="1">
      <alignment horizontal="center"/>
    </xf>
    <xf numFmtId="164" fontId="3" fillId="4" borderId="48" xfId="0" applyNumberFormat="1" applyFont="1" applyFill="1" applyBorder="1" applyAlignment="1">
      <alignment horizontal="center"/>
    </xf>
    <xf numFmtId="1" fontId="3" fillId="0" borderId="49" xfId="0" applyNumberFormat="1" applyFont="1" applyBorder="1" applyAlignment="1"/>
    <xf numFmtId="1" fontId="3" fillId="0" borderId="50" xfId="0" applyNumberFormat="1" applyFont="1" applyBorder="1" applyAlignment="1"/>
    <xf numFmtId="1" fontId="3" fillId="0" borderId="50" xfId="0" applyNumberFormat="1" applyFont="1" applyBorder="1" applyAlignment="1">
      <alignment horizontal="center"/>
    </xf>
    <xf numFmtId="0" fontId="3" fillId="4" borderId="17" xfId="0" applyNumberFormat="1" applyFont="1" applyFill="1" applyBorder="1" applyAlignment="1">
      <alignment horizontal="left"/>
    </xf>
    <xf numFmtId="1" fontId="3" fillId="4" borderId="51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0" fontId="3" fillId="0" borderId="36" xfId="0" applyNumberFormat="1" applyFont="1" applyBorder="1" applyAlignment="1"/>
    <xf numFmtId="164" fontId="3" fillId="0" borderId="37" xfId="0" applyNumberFormat="1" applyFont="1" applyBorder="1" applyAlignment="1">
      <alignment horizontal="right"/>
    </xf>
    <xf numFmtId="3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1FB714"/>
      <rgbColor rgb="FFFFFFFF"/>
      <rgbColor rgb="FFDD0806"/>
      <rgbColor rgb="FFCC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showGridLines="0" tabSelected="1" topLeftCell="A51" workbookViewId="0">
      <selection activeCell="J74" sqref="J74"/>
    </sheetView>
  </sheetViews>
  <sheetFormatPr defaultColWidth="6.59765625" defaultRowHeight="12.75" customHeight="1" x14ac:dyDescent="0.2"/>
  <cols>
    <col min="1" max="1" width="22.3984375" style="1" customWidth="1"/>
    <col min="2" max="2" width="7.59765625" style="1" customWidth="1"/>
    <col min="3" max="3" width="6.69921875" style="1" customWidth="1"/>
    <col min="4" max="4" width="8.19921875" style="1" customWidth="1"/>
    <col min="5" max="5" width="7.09765625" style="1" customWidth="1"/>
    <col min="6" max="6" width="7.19921875" style="1" customWidth="1"/>
    <col min="7" max="7" width="9.09765625" style="1" customWidth="1"/>
    <col min="8" max="8" width="9.69921875" style="1" customWidth="1"/>
    <col min="9" max="9" width="4.19921875" style="1" customWidth="1"/>
    <col min="10" max="10" width="7.19921875" style="1" customWidth="1"/>
    <col min="11" max="256" width="6.59765625" style="1" customWidth="1"/>
  </cols>
  <sheetData>
    <row r="1" spans="1:15" ht="15.95" customHeight="1" x14ac:dyDescent="0.2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5">
        <f ca="1">TODAY()</f>
        <v>41787</v>
      </c>
      <c r="K1" s="3"/>
      <c r="L1" s="3"/>
      <c r="M1" s="3"/>
      <c r="N1" s="3"/>
      <c r="O1" s="3"/>
    </row>
    <row r="2" spans="1:15" ht="15.95" customHeight="1" x14ac:dyDescent="0.2">
      <c r="A2" s="6"/>
      <c r="B2" s="7"/>
      <c r="C2" s="7"/>
      <c r="D2" s="7"/>
      <c r="E2" s="7"/>
      <c r="F2" s="7"/>
      <c r="G2" s="8" t="s">
        <v>2</v>
      </c>
      <c r="H2" s="8" t="s">
        <v>3</v>
      </c>
      <c r="I2" s="3"/>
      <c r="J2" s="3"/>
      <c r="K2" s="8" t="s">
        <v>4</v>
      </c>
      <c r="L2" s="3"/>
      <c r="M2" s="3"/>
      <c r="N2" s="3"/>
      <c r="O2" s="3"/>
    </row>
    <row r="3" spans="1:15" ht="15.95" customHeight="1" x14ac:dyDescent="0.2">
      <c r="A3" s="6"/>
      <c r="B3" s="8" t="s">
        <v>5</v>
      </c>
      <c r="C3" s="8" t="s">
        <v>6</v>
      </c>
      <c r="D3" s="8" t="s">
        <v>7</v>
      </c>
      <c r="E3" s="8" t="s">
        <v>8</v>
      </c>
      <c r="F3" s="8" t="s">
        <v>8</v>
      </c>
      <c r="G3" s="8" t="s">
        <v>8</v>
      </c>
      <c r="H3" s="8" t="s">
        <v>8</v>
      </c>
      <c r="I3" s="3"/>
      <c r="J3" s="8" t="s">
        <v>9</v>
      </c>
      <c r="K3" s="8" t="s">
        <v>10</v>
      </c>
      <c r="L3" s="3"/>
      <c r="M3" s="3"/>
      <c r="N3" s="3"/>
      <c r="O3" s="3"/>
    </row>
    <row r="4" spans="1:15" ht="15.95" customHeight="1" x14ac:dyDescent="0.2">
      <c r="A4" s="9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3"/>
      <c r="J4" s="10" t="s">
        <v>15</v>
      </c>
      <c r="K4" s="10" t="s">
        <v>19</v>
      </c>
      <c r="L4" s="3"/>
      <c r="M4" s="3"/>
      <c r="N4" s="3"/>
      <c r="O4" s="3"/>
    </row>
    <row r="5" spans="1:15" ht="15.95" customHeight="1" x14ac:dyDescent="0.2">
      <c r="A5" s="11"/>
      <c r="B5" s="12"/>
      <c r="C5" s="13"/>
      <c r="D5" s="12"/>
      <c r="E5" s="13"/>
      <c r="F5" s="13"/>
      <c r="G5" s="14"/>
      <c r="H5" s="15"/>
      <c r="I5" s="16"/>
      <c r="J5" s="17"/>
      <c r="K5" s="18"/>
      <c r="L5" s="19"/>
      <c r="M5" s="3"/>
      <c r="N5" s="3"/>
      <c r="O5" s="3"/>
    </row>
    <row r="6" spans="1:15" ht="15.95" customHeight="1" x14ac:dyDescent="0.2">
      <c r="A6" s="20" t="s">
        <v>20</v>
      </c>
      <c r="B6" s="21">
        <v>1</v>
      </c>
      <c r="C6" s="22"/>
      <c r="D6" s="23">
        <v>3000</v>
      </c>
      <c r="E6" s="24">
        <f t="shared" ref="E6:E14" si="0">ROUND((D6/$D$15)*$F$15,0)</f>
        <v>1099</v>
      </c>
      <c r="F6" s="3"/>
      <c r="G6" s="25">
        <f t="shared" ref="G6:G14" si="1">(D6-E6)/B6</f>
        <v>1901</v>
      </c>
      <c r="H6" s="26"/>
      <c r="I6" s="16"/>
      <c r="J6" s="16"/>
      <c r="K6" s="16"/>
      <c r="L6" s="19"/>
      <c r="M6" s="3"/>
      <c r="N6" s="3"/>
      <c r="O6" s="3"/>
    </row>
    <row r="7" spans="1:15" ht="15.95" customHeight="1" x14ac:dyDescent="0.2">
      <c r="A7" s="20" t="s">
        <v>21</v>
      </c>
      <c r="B7" s="21">
        <v>6</v>
      </c>
      <c r="C7" s="22">
        <v>8333</v>
      </c>
      <c r="D7" s="23">
        <v>8000</v>
      </c>
      <c r="E7" s="24">
        <f t="shared" si="0"/>
        <v>2931</v>
      </c>
      <c r="F7" s="3"/>
      <c r="G7" s="25">
        <f t="shared" si="1"/>
        <v>844.83333333333337</v>
      </c>
      <c r="H7" s="26"/>
      <c r="I7" s="16"/>
      <c r="J7" s="16"/>
      <c r="K7" s="16"/>
      <c r="L7" s="19"/>
      <c r="M7" s="3"/>
      <c r="N7" s="3"/>
      <c r="O7" s="3"/>
    </row>
    <row r="8" spans="1:15" ht="15.95" customHeight="1" x14ac:dyDescent="0.2">
      <c r="A8" s="20" t="s">
        <v>22</v>
      </c>
      <c r="B8" s="21">
        <v>12</v>
      </c>
      <c r="C8" s="22">
        <v>102634</v>
      </c>
      <c r="D8" s="23">
        <v>25000</v>
      </c>
      <c r="E8" s="24">
        <f t="shared" si="0"/>
        <v>9160</v>
      </c>
      <c r="F8" s="3"/>
      <c r="G8" s="25">
        <f t="shared" si="1"/>
        <v>1320</v>
      </c>
      <c r="H8" s="26"/>
      <c r="I8" s="16"/>
      <c r="J8" s="27"/>
      <c r="K8" s="16"/>
      <c r="L8" s="19"/>
      <c r="M8" s="3"/>
      <c r="N8" s="3"/>
      <c r="O8" s="3"/>
    </row>
    <row r="9" spans="1:15" ht="15.95" customHeight="1" x14ac:dyDescent="0.2">
      <c r="A9" s="20" t="s">
        <v>23</v>
      </c>
      <c r="B9" s="21">
        <v>7</v>
      </c>
      <c r="C9" s="22"/>
      <c r="D9" s="23">
        <v>15000</v>
      </c>
      <c r="E9" s="24">
        <f t="shared" si="0"/>
        <v>5496</v>
      </c>
      <c r="F9" s="3"/>
      <c r="G9" s="25">
        <f t="shared" si="1"/>
        <v>1357.7142857142858</v>
      </c>
      <c r="H9" s="26"/>
      <c r="I9" s="16"/>
      <c r="J9" s="27"/>
      <c r="K9" s="28"/>
      <c r="L9" s="19"/>
      <c r="M9" s="3"/>
      <c r="N9" s="3"/>
      <c r="O9" s="3"/>
    </row>
    <row r="10" spans="1:15" ht="15.95" customHeight="1" x14ac:dyDescent="0.2">
      <c r="A10" s="20" t="s">
        <v>24</v>
      </c>
      <c r="B10" s="21">
        <v>17</v>
      </c>
      <c r="C10" s="22"/>
      <c r="D10" s="23">
        <v>50000</v>
      </c>
      <c r="E10" s="24">
        <f t="shared" si="0"/>
        <v>18321</v>
      </c>
      <c r="F10" s="3"/>
      <c r="G10" s="25">
        <f t="shared" si="1"/>
        <v>1863.4705882352941</v>
      </c>
      <c r="H10" s="26"/>
      <c r="I10" s="16"/>
      <c r="J10" s="27"/>
      <c r="K10" s="28"/>
      <c r="L10" s="19"/>
      <c r="M10" s="3"/>
      <c r="N10" s="3"/>
      <c r="O10" s="3"/>
    </row>
    <row r="11" spans="1:15" ht="15.95" customHeight="1" x14ac:dyDescent="0.2">
      <c r="A11" s="20" t="s">
        <v>25</v>
      </c>
      <c r="B11" s="21">
        <v>12</v>
      </c>
      <c r="C11" s="22">
        <v>21333</v>
      </c>
      <c r="D11" s="23">
        <v>8000</v>
      </c>
      <c r="E11" s="24">
        <f t="shared" si="0"/>
        <v>2931</v>
      </c>
      <c r="F11" s="3"/>
      <c r="G11" s="25">
        <f t="shared" si="1"/>
        <v>422.41666666666669</v>
      </c>
      <c r="H11" s="26"/>
      <c r="I11" s="16"/>
      <c r="J11" s="27"/>
      <c r="K11" s="28"/>
      <c r="L11" s="19"/>
      <c r="M11" s="3"/>
      <c r="N11" s="3"/>
      <c r="O11" s="3"/>
    </row>
    <row r="12" spans="1:15" ht="15.95" customHeight="1" x14ac:dyDescent="0.2">
      <c r="A12" s="20" t="s">
        <v>26</v>
      </c>
      <c r="B12" s="21">
        <v>12</v>
      </c>
      <c r="C12" s="22"/>
      <c r="D12" s="23">
        <v>8000</v>
      </c>
      <c r="E12" s="24">
        <f t="shared" si="0"/>
        <v>2931</v>
      </c>
      <c r="F12" s="3"/>
      <c r="G12" s="25">
        <f t="shared" si="1"/>
        <v>422.41666666666669</v>
      </c>
      <c r="H12" s="26"/>
      <c r="I12" s="16"/>
      <c r="J12" s="27"/>
      <c r="K12" s="28"/>
      <c r="L12" s="19"/>
      <c r="M12" s="3"/>
      <c r="N12" s="3"/>
      <c r="O12" s="3"/>
    </row>
    <row r="13" spans="1:15" ht="15.95" customHeight="1" x14ac:dyDescent="0.2">
      <c r="A13" s="20" t="s">
        <v>27</v>
      </c>
      <c r="B13" s="21">
        <v>8</v>
      </c>
      <c r="C13" s="29"/>
      <c r="D13" s="23">
        <v>2000</v>
      </c>
      <c r="E13" s="24">
        <f t="shared" si="0"/>
        <v>733</v>
      </c>
      <c r="F13" s="3"/>
      <c r="G13" s="25">
        <f t="shared" si="1"/>
        <v>158.375</v>
      </c>
      <c r="H13" s="26"/>
      <c r="I13" s="16"/>
      <c r="J13" s="27"/>
      <c r="K13" s="28"/>
      <c r="L13" s="19"/>
      <c r="M13" s="3"/>
      <c r="N13" s="3"/>
      <c r="O13" s="3"/>
    </row>
    <row r="14" spans="1:15" ht="15.95" customHeight="1" x14ac:dyDescent="0.2">
      <c r="A14" s="20" t="s">
        <v>28</v>
      </c>
      <c r="B14" s="21">
        <v>2</v>
      </c>
      <c r="C14" s="30"/>
      <c r="D14" s="31">
        <v>12000</v>
      </c>
      <c r="E14" s="24">
        <f t="shared" si="0"/>
        <v>4397</v>
      </c>
      <c r="F14" s="3"/>
      <c r="G14" s="25">
        <f t="shared" si="1"/>
        <v>3801.5</v>
      </c>
      <c r="H14" s="26"/>
      <c r="I14" s="16"/>
      <c r="J14" s="27"/>
      <c r="K14" s="28"/>
      <c r="L14" s="19"/>
      <c r="M14" s="3"/>
      <c r="N14" s="3"/>
      <c r="O14" s="3"/>
    </row>
    <row r="15" spans="1:15" ht="15.95" customHeight="1" x14ac:dyDescent="0.2">
      <c r="A15" s="32" t="s">
        <v>29</v>
      </c>
      <c r="B15" s="33"/>
      <c r="C15" s="34">
        <f>SUM(C6:C14)</f>
        <v>132300</v>
      </c>
      <c r="D15" s="35">
        <f>SUM(D6:D14)</f>
        <v>131000</v>
      </c>
      <c r="E15" s="36">
        <f>SUM(E6:E14)</f>
        <v>47999</v>
      </c>
      <c r="F15" s="37">
        <f>B63</f>
        <v>48000</v>
      </c>
      <c r="G15" s="25"/>
      <c r="H15" s="27">
        <f>SUM(G6:G14)</f>
        <v>12091.726540616248</v>
      </c>
      <c r="I15" s="16"/>
      <c r="J15" s="27">
        <f>F15+H15</f>
        <v>60091.726540616248</v>
      </c>
      <c r="K15" s="28">
        <f>J51</f>
        <v>12091.726540616248</v>
      </c>
      <c r="L15" s="19"/>
      <c r="M15" s="3"/>
      <c r="N15" s="3"/>
      <c r="O15" s="3"/>
    </row>
    <row r="16" spans="1:15" ht="15.95" customHeight="1" x14ac:dyDescent="0.2">
      <c r="A16" s="38"/>
      <c r="B16" s="39"/>
      <c r="C16" s="40"/>
      <c r="D16" s="41"/>
      <c r="E16" s="42"/>
      <c r="F16" s="3"/>
      <c r="G16" s="43"/>
      <c r="H16" s="26"/>
      <c r="I16" s="16"/>
      <c r="J16" s="27"/>
      <c r="K16" s="28"/>
      <c r="L16" s="19"/>
      <c r="M16" s="3"/>
      <c r="N16" s="3"/>
      <c r="O16" s="3"/>
    </row>
    <row r="17" spans="1:15" ht="15.95" customHeight="1" x14ac:dyDescent="0.2">
      <c r="A17" s="20" t="s">
        <v>30</v>
      </c>
      <c r="B17" s="21">
        <v>10</v>
      </c>
      <c r="C17" s="29"/>
      <c r="D17" s="23">
        <f>B52*$B$49</f>
        <v>40000</v>
      </c>
      <c r="E17" s="44">
        <f>(ROUND((D17/$D$22)*$F$22,0))</f>
        <v>10491</v>
      </c>
      <c r="F17" s="24"/>
      <c r="G17" s="25">
        <f>(D17-E17)/B17</f>
        <v>2950.9</v>
      </c>
      <c r="H17" s="26"/>
      <c r="I17" s="16"/>
      <c r="J17" s="27"/>
      <c r="K17" s="28"/>
      <c r="L17" s="19"/>
      <c r="M17" s="3"/>
      <c r="N17" s="3"/>
      <c r="O17" s="3"/>
    </row>
    <row r="18" spans="1:15" ht="15.95" customHeight="1" x14ac:dyDescent="0.2">
      <c r="A18" s="20" t="s">
        <v>31</v>
      </c>
      <c r="B18" s="21">
        <v>5</v>
      </c>
      <c r="C18" s="22"/>
      <c r="D18" s="23">
        <f>C52*B50</f>
        <v>21255</v>
      </c>
      <c r="E18" s="45">
        <f>ROUND((D18/$D$22)*$F$22,0)</f>
        <v>5575</v>
      </c>
      <c r="F18" s="37"/>
      <c r="G18" s="25">
        <f>(D18-E18)/B18</f>
        <v>3136</v>
      </c>
      <c r="H18" s="26"/>
      <c r="I18" s="16"/>
      <c r="J18" s="27"/>
      <c r="K18" s="28"/>
      <c r="L18" s="19"/>
      <c r="M18" s="3"/>
      <c r="N18" s="3"/>
      <c r="O18" s="3"/>
    </row>
    <row r="19" spans="1:15" ht="15.95" customHeight="1" x14ac:dyDescent="0.2">
      <c r="A19" s="20" t="s">
        <v>32</v>
      </c>
      <c r="B19" s="21">
        <v>23</v>
      </c>
      <c r="C19" s="22"/>
      <c r="D19" s="23">
        <v>12000</v>
      </c>
      <c r="E19" s="24">
        <f>ROUND((D19/$D$22)*$F$22,0)</f>
        <v>3147</v>
      </c>
      <c r="F19" s="37"/>
      <c r="G19" s="25">
        <f>(D19-E19)/B19</f>
        <v>384.91304347826087</v>
      </c>
      <c r="H19" s="26"/>
      <c r="I19" s="16"/>
      <c r="J19" s="27"/>
      <c r="K19" s="28"/>
      <c r="L19" s="19"/>
      <c r="M19" s="3"/>
      <c r="N19" s="3"/>
      <c r="O19" s="3"/>
    </row>
    <row r="20" spans="1:15" ht="15.95" customHeight="1" x14ac:dyDescent="0.2">
      <c r="A20" s="20" t="s">
        <v>33</v>
      </c>
      <c r="B20" s="21">
        <v>9</v>
      </c>
      <c r="C20" s="22"/>
      <c r="D20" s="23">
        <v>3000</v>
      </c>
      <c r="E20" s="24">
        <f>ROUND((D20/$D$22)*$F$22,0)</f>
        <v>787</v>
      </c>
      <c r="F20" s="37"/>
      <c r="G20" s="25">
        <f>(D20-E20)/B20</f>
        <v>245.88888888888889</v>
      </c>
      <c r="H20" s="26"/>
      <c r="I20" s="16"/>
      <c r="J20" s="27"/>
      <c r="K20" s="28"/>
      <c r="L20" s="19"/>
      <c r="M20" s="3"/>
      <c r="N20" s="3"/>
      <c r="O20" s="3"/>
    </row>
    <row r="21" spans="1:15" ht="15.95" customHeight="1" x14ac:dyDescent="0.2">
      <c r="A21" s="20" t="s">
        <v>34</v>
      </c>
      <c r="B21" s="39"/>
      <c r="C21" s="46"/>
      <c r="D21" s="31"/>
      <c r="E21" s="24"/>
      <c r="F21" s="37"/>
      <c r="G21" s="25"/>
      <c r="H21" s="26"/>
      <c r="I21" s="16"/>
      <c r="J21" s="27"/>
      <c r="K21" s="28"/>
      <c r="L21" s="19"/>
      <c r="M21" s="3"/>
      <c r="N21" s="3"/>
      <c r="O21" s="3"/>
    </row>
    <row r="22" spans="1:15" ht="15.95" customHeight="1" x14ac:dyDescent="0.2">
      <c r="A22" s="32" t="s">
        <v>35</v>
      </c>
      <c r="B22" s="33"/>
      <c r="C22" s="34">
        <v>31293</v>
      </c>
      <c r="D22" s="35">
        <f>SUM(D17:D20)</f>
        <v>76255</v>
      </c>
      <c r="E22" s="36">
        <f>SUM(E17:E20)</f>
        <v>20000</v>
      </c>
      <c r="F22" s="37">
        <f>B64</f>
        <v>20000</v>
      </c>
      <c r="G22" s="25"/>
      <c r="H22" s="27">
        <f>SUM(G17:G20)</f>
        <v>6717.7019323671493</v>
      </c>
      <c r="I22" s="16"/>
      <c r="J22" s="27">
        <f>F22+H22</f>
        <v>26717.701932367148</v>
      </c>
      <c r="K22" s="28">
        <f>J52</f>
        <v>6717.7019323671484</v>
      </c>
      <c r="L22" s="19"/>
      <c r="M22" s="3"/>
      <c r="N22" s="3"/>
      <c r="O22" s="3"/>
    </row>
    <row r="23" spans="1:15" ht="15.95" customHeight="1" x14ac:dyDescent="0.2">
      <c r="A23" s="38"/>
      <c r="B23" s="39"/>
      <c r="C23" s="47"/>
      <c r="D23" s="48"/>
      <c r="E23" s="49"/>
      <c r="F23" s="3"/>
      <c r="G23" s="25"/>
      <c r="H23" s="26"/>
      <c r="I23" s="16"/>
      <c r="J23" s="27"/>
      <c r="K23" s="28"/>
      <c r="L23" s="19"/>
      <c r="M23" s="3"/>
      <c r="N23" s="3"/>
      <c r="O23" s="3"/>
    </row>
    <row r="24" spans="1:15" ht="15.95" customHeight="1" x14ac:dyDescent="0.2">
      <c r="A24" s="20" t="s">
        <v>36</v>
      </c>
      <c r="B24" s="21">
        <v>10</v>
      </c>
      <c r="C24" s="29"/>
      <c r="D24" s="23">
        <f>B53*$B$49</f>
        <v>28000</v>
      </c>
      <c r="E24" s="44">
        <f>ROUND((D24/$D$29)*$F$29,0)</f>
        <v>8906</v>
      </c>
      <c r="F24" s="50"/>
      <c r="G24" s="25">
        <f>(D24-E24)/B24</f>
        <v>1909.4</v>
      </c>
      <c r="H24" s="26"/>
      <c r="I24" s="16"/>
      <c r="J24" s="27"/>
      <c r="K24" s="28"/>
      <c r="L24" s="19"/>
      <c r="M24" s="3"/>
      <c r="N24" s="3"/>
      <c r="O24" s="3"/>
    </row>
    <row r="25" spans="1:15" ht="15.95" customHeight="1" x14ac:dyDescent="0.2">
      <c r="A25" s="20" t="s">
        <v>37</v>
      </c>
      <c r="B25" s="21">
        <v>5</v>
      </c>
      <c r="C25" s="51"/>
      <c r="D25" s="23">
        <f>C53*B50</f>
        <v>13105</v>
      </c>
      <c r="E25" s="45">
        <f>ROUND((D25/$D$29)*$F$29,0)</f>
        <v>4168</v>
      </c>
      <c r="F25" s="3"/>
      <c r="G25" s="25">
        <f>(D25-E25)/B25</f>
        <v>1787.4</v>
      </c>
      <c r="H25" s="26"/>
      <c r="I25" s="16"/>
      <c r="J25" s="27"/>
      <c r="K25" s="28"/>
      <c r="L25" s="19"/>
      <c r="M25" s="3"/>
      <c r="N25" s="3"/>
      <c r="O25" s="3"/>
    </row>
    <row r="26" spans="1:15" ht="15.95" customHeight="1" x14ac:dyDescent="0.2">
      <c r="A26" s="20" t="s">
        <v>38</v>
      </c>
      <c r="B26" s="21">
        <v>23</v>
      </c>
      <c r="C26" s="44"/>
      <c r="D26" s="23">
        <v>7000</v>
      </c>
      <c r="E26" s="24">
        <f>ROUND((D26/$D$29)*$F$29,0)</f>
        <v>2226</v>
      </c>
      <c r="F26" s="3"/>
      <c r="G26" s="25">
        <f>(D26-E26)/B26</f>
        <v>207.56521739130434</v>
      </c>
      <c r="H26" s="52" t="s">
        <v>39</v>
      </c>
      <c r="I26" s="16"/>
      <c r="J26" s="27"/>
      <c r="K26" s="28"/>
      <c r="L26" s="19"/>
      <c r="M26" s="3"/>
      <c r="N26" s="3"/>
      <c r="O26" s="3"/>
    </row>
    <row r="27" spans="1:15" ht="15.95" customHeight="1" x14ac:dyDescent="0.2">
      <c r="A27" s="20" t="s">
        <v>40</v>
      </c>
      <c r="B27" s="21">
        <v>9</v>
      </c>
      <c r="C27" s="44"/>
      <c r="D27" s="23">
        <v>2200</v>
      </c>
      <c r="E27" s="24">
        <f>ROUND((D27/$D$29)*$F$29,0)</f>
        <v>700</v>
      </c>
      <c r="F27" s="4" t="s">
        <v>39</v>
      </c>
      <c r="G27" s="25">
        <f>(D27-E27)/B27</f>
        <v>166.66666666666666</v>
      </c>
      <c r="H27" s="27"/>
      <c r="I27" s="16"/>
      <c r="J27" s="27"/>
      <c r="K27" s="28"/>
      <c r="L27" s="19"/>
      <c r="M27" s="3"/>
      <c r="N27" s="3"/>
      <c r="O27" s="3"/>
    </row>
    <row r="28" spans="1:15" ht="15.95" customHeight="1" x14ac:dyDescent="0.2">
      <c r="A28" s="20" t="s">
        <v>41</v>
      </c>
      <c r="B28" s="39"/>
      <c r="C28" s="53"/>
      <c r="D28" s="31"/>
      <c r="E28" s="24"/>
      <c r="F28" s="37"/>
      <c r="G28" s="25"/>
      <c r="H28" s="27"/>
      <c r="I28" s="16"/>
      <c r="J28" s="27"/>
      <c r="K28" s="28"/>
      <c r="L28" s="19"/>
      <c r="M28" s="3"/>
      <c r="N28" s="3"/>
      <c r="O28" s="3"/>
    </row>
    <row r="29" spans="1:15" ht="15.95" customHeight="1" x14ac:dyDescent="0.2">
      <c r="A29" s="32" t="s">
        <v>42</v>
      </c>
      <c r="B29" s="33"/>
      <c r="C29" s="54">
        <v>22500</v>
      </c>
      <c r="D29" s="35">
        <f>SUM(D24:D27)</f>
        <v>50305</v>
      </c>
      <c r="E29" s="36">
        <f>SUM(E24:E27)</f>
        <v>16000</v>
      </c>
      <c r="F29" s="37">
        <f>B65</f>
        <v>16000</v>
      </c>
      <c r="G29" s="25"/>
      <c r="H29" s="27">
        <f>SUM(G24:G27)</f>
        <v>4071.0318840579712</v>
      </c>
      <c r="I29" s="16"/>
      <c r="J29" s="27">
        <f>F29+H29</f>
        <v>20071.031884057971</v>
      </c>
      <c r="K29" s="28">
        <f>J53</f>
        <v>4071.0318840579712</v>
      </c>
      <c r="L29" s="19"/>
      <c r="M29" s="3"/>
      <c r="N29" s="3"/>
      <c r="O29" s="3"/>
    </row>
    <row r="30" spans="1:15" ht="15.95" customHeight="1" x14ac:dyDescent="0.2">
      <c r="A30" s="38"/>
      <c r="B30" s="39"/>
      <c r="C30" s="55"/>
      <c r="D30" s="48"/>
      <c r="E30" s="49"/>
      <c r="F30" s="3"/>
      <c r="G30" s="25"/>
      <c r="H30" s="26"/>
      <c r="I30" s="16"/>
      <c r="J30" s="27"/>
      <c r="K30" s="28"/>
      <c r="L30" s="19"/>
      <c r="M30" s="3"/>
      <c r="N30" s="3"/>
      <c r="O30" s="3"/>
    </row>
    <row r="31" spans="1:15" ht="15.95" customHeight="1" x14ac:dyDescent="0.2">
      <c r="A31" s="20" t="s">
        <v>43</v>
      </c>
      <c r="B31" s="21">
        <v>8</v>
      </c>
      <c r="C31" s="56"/>
      <c r="D31" s="23">
        <f>B54*$B$49</f>
        <v>8000</v>
      </c>
      <c r="E31" s="44">
        <f>ROUND((D31/$D$36)*$F$36,0)</f>
        <v>4756</v>
      </c>
      <c r="F31" s="50"/>
      <c r="G31" s="25">
        <f>(D31-E31)/B31</f>
        <v>405.5</v>
      </c>
      <c r="H31" s="26"/>
      <c r="I31" s="16"/>
      <c r="J31" s="27"/>
      <c r="K31" s="28"/>
      <c r="L31" s="19"/>
      <c r="M31" s="3"/>
      <c r="N31" s="3"/>
      <c r="O31" s="3"/>
    </row>
    <row r="32" spans="1:15" ht="15.95" customHeight="1" x14ac:dyDescent="0.2">
      <c r="A32" s="20" t="s">
        <v>44</v>
      </c>
      <c r="B32" s="21">
        <v>5</v>
      </c>
      <c r="C32" s="44"/>
      <c r="D32" s="23">
        <f>C54*B50</f>
        <v>10875</v>
      </c>
      <c r="E32" s="45">
        <f>ROUND((D32/$D$36)*$F$36,0)</f>
        <v>6466</v>
      </c>
      <c r="F32" s="3"/>
      <c r="G32" s="25">
        <f>(D32-E32)/B32</f>
        <v>881.8</v>
      </c>
      <c r="H32" s="26"/>
      <c r="I32" s="16"/>
      <c r="J32" s="27"/>
      <c r="K32" s="28"/>
      <c r="L32" s="19"/>
      <c r="M32" s="3"/>
      <c r="N32" s="3"/>
      <c r="O32" s="3"/>
    </row>
    <row r="33" spans="1:15" ht="15.95" customHeight="1" x14ac:dyDescent="0.2">
      <c r="A33" s="20" t="s">
        <v>45</v>
      </c>
      <c r="B33" s="21">
        <v>23</v>
      </c>
      <c r="C33" s="44"/>
      <c r="D33" s="23">
        <v>3000</v>
      </c>
      <c r="E33" s="24">
        <f>ROUND((D33/$D$36)*$F$36,0)</f>
        <v>1784</v>
      </c>
      <c r="F33" s="3"/>
      <c r="G33" s="25">
        <f>(D33-E33)/B33</f>
        <v>52.869565217391305</v>
      </c>
      <c r="H33" s="52" t="s">
        <v>39</v>
      </c>
      <c r="I33" s="16"/>
      <c r="J33" s="27"/>
      <c r="K33" s="28"/>
      <c r="L33" s="19"/>
      <c r="M33" s="3"/>
      <c r="N33" s="3"/>
      <c r="O33" s="3"/>
    </row>
    <row r="34" spans="1:15" ht="15.95" customHeight="1" x14ac:dyDescent="0.2">
      <c r="A34" s="20" t="s">
        <v>46</v>
      </c>
      <c r="B34" s="21">
        <v>9</v>
      </c>
      <c r="C34" s="57"/>
      <c r="D34" s="23">
        <v>1000</v>
      </c>
      <c r="E34" s="24">
        <f>ROUND((D34/$D$36)*$F$36,0)</f>
        <v>595</v>
      </c>
      <c r="F34" s="4" t="s">
        <v>39</v>
      </c>
      <c r="G34" s="25">
        <f>(D34-E34)/B34</f>
        <v>45</v>
      </c>
      <c r="H34" s="27"/>
      <c r="I34" s="16"/>
      <c r="J34" s="27"/>
      <c r="K34" s="28"/>
      <c r="L34" s="19"/>
      <c r="M34" s="3"/>
      <c r="N34" s="3"/>
      <c r="O34" s="3"/>
    </row>
    <row r="35" spans="1:15" ht="15.95" customHeight="1" x14ac:dyDescent="0.2">
      <c r="A35" s="20" t="s">
        <v>47</v>
      </c>
      <c r="B35" s="39"/>
      <c r="C35" s="46"/>
      <c r="D35" s="31"/>
      <c r="E35" s="24"/>
      <c r="F35" s="37"/>
      <c r="G35" s="25"/>
      <c r="H35" s="27"/>
      <c r="I35" s="16"/>
      <c r="J35" s="27"/>
      <c r="K35" s="28"/>
      <c r="L35" s="19"/>
      <c r="M35" s="3"/>
      <c r="N35" s="3"/>
      <c r="O35" s="3"/>
    </row>
    <row r="36" spans="1:15" ht="15.95" customHeight="1" x14ac:dyDescent="0.2">
      <c r="A36" s="32" t="s">
        <v>48</v>
      </c>
      <c r="B36" s="33"/>
      <c r="C36" s="34">
        <v>8000</v>
      </c>
      <c r="D36" s="35">
        <f>SUM(D31:D34)</f>
        <v>22875</v>
      </c>
      <c r="E36" s="36">
        <f>SUM(E31:E34)</f>
        <v>13601</v>
      </c>
      <c r="F36" s="37">
        <f>B66</f>
        <v>13600</v>
      </c>
      <c r="G36" s="25"/>
      <c r="H36" s="27">
        <f>SUM(G31:G34)</f>
        <v>1385.1695652173912</v>
      </c>
      <c r="I36" s="16"/>
      <c r="J36" s="27">
        <f>F36+H36</f>
        <v>14985.169565217391</v>
      </c>
      <c r="K36" s="28">
        <f>J54</f>
        <v>1385.1695652173912</v>
      </c>
      <c r="L36" s="19"/>
      <c r="M36" s="3"/>
      <c r="N36" s="3"/>
      <c r="O36" s="3"/>
    </row>
    <row r="37" spans="1:15" ht="15.95" customHeight="1" x14ac:dyDescent="0.2">
      <c r="A37" s="38"/>
      <c r="B37" s="39"/>
      <c r="C37" s="47"/>
      <c r="D37" s="48"/>
      <c r="E37" s="24"/>
      <c r="F37" s="3"/>
      <c r="G37" s="25"/>
      <c r="H37" s="26"/>
      <c r="I37" s="16"/>
      <c r="J37" s="27"/>
      <c r="K37" s="28"/>
      <c r="L37" s="19"/>
      <c r="M37" s="3"/>
      <c r="N37" s="3"/>
      <c r="O37" s="3"/>
    </row>
    <row r="38" spans="1:15" ht="15.95" customHeight="1" x14ac:dyDescent="0.2">
      <c r="A38" s="20" t="s">
        <v>49</v>
      </c>
      <c r="B38" s="21">
        <v>14</v>
      </c>
      <c r="C38" s="22"/>
      <c r="D38" s="23">
        <f>B55*$B$49</f>
        <v>12000</v>
      </c>
      <c r="E38" s="24">
        <f>ROUND((D38/$D$42)*$F$42,0)</f>
        <v>5609</v>
      </c>
      <c r="F38" s="3"/>
      <c r="G38" s="25">
        <f>(D38-E38)/B38</f>
        <v>456.5</v>
      </c>
      <c r="H38" s="26"/>
      <c r="I38" s="16"/>
      <c r="J38" s="27"/>
      <c r="K38" s="28"/>
      <c r="L38" s="19"/>
      <c r="M38" s="3"/>
      <c r="N38" s="3"/>
      <c r="O38" s="3"/>
    </row>
    <row r="39" spans="1:15" ht="15.95" customHeight="1" x14ac:dyDescent="0.2">
      <c r="A39" s="20" t="s">
        <v>50</v>
      </c>
      <c r="B39" s="21">
        <v>13</v>
      </c>
      <c r="C39" s="22"/>
      <c r="D39" s="23">
        <f>C55*B50</f>
        <v>10462.5</v>
      </c>
      <c r="E39" s="24">
        <f>ROUND((D39/$D$42)*$F$42,0)</f>
        <v>4890</v>
      </c>
      <c r="F39" s="3"/>
      <c r="G39" s="25">
        <f>(D39-E39)/B39</f>
        <v>428.65384615384613</v>
      </c>
      <c r="H39" s="26"/>
      <c r="I39" s="16"/>
      <c r="J39" s="27"/>
      <c r="K39" s="28"/>
      <c r="L39" s="19"/>
      <c r="M39" s="3"/>
      <c r="N39" s="3"/>
      <c r="O39" s="3"/>
    </row>
    <row r="40" spans="1:15" ht="15.95" customHeight="1" x14ac:dyDescent="0.2">
      <c r="A40" s="20" t="s">
        <v>51</v>
      </c>
      <c r="B40" s="21">
        <v>8</v>
      </c>
      <c r="C40" s="22"/>
      <c r="D40" s="23">
        <v>1500</v>
      </c>
      <c r="E40" s="24">
        <f>ROUND((D40/$D$42)*$F$42,0)</f>
        <v>701</v>
      </c>
      <c r="F40" s="3"/>
      <c r="G40" s="25">
        <f>(D40-E40)/B40</f>
        <v>99.875</v>
      </c>
      <c r="H40" s="26"/>
      <c r="I40" s="16"/>
      <c r="J40" s="27"/>
      <c r="K40" s="28"/>
      <c r="L40" s="19"/>
      <c r="M40" s="3"/>
      <c r="N40" s="3"/>
      <c r="O40" s="3"/>
    </row>
    <row r="41" spans="1:15" ht="15.95" customHeight="1" x14ac:dyDescent="0.2">
      <c r="A41" s="20" t="s">
        <v>52</v>
      </c>
      <c r="B41" s="39"/>
      <c r="C41" s="46"/>
      <c r="D41" s="31"/>
      <c r="E41" s="24"/>
      <c r="F41" s="3"/>
      <c r="G41" s="25"/>
      <c r="H41" s="26"/>
      <c r="I41" s="16"/>
      <c r="J41" s="27"/>
      <c r="K41" s="28"/>
      <c r="L41" s="19"/>
      <c r="M41" s="3"/>
      <c r="N41" s="3"/>
      <c r="O41" s="3"/>
    </row>
    <row r="42" spans="1:15" ht="15.95" customHeight="1" x14ac:dyDescent="0.2">
      <c r="A42" s="32" t="s">
        <v>53</v>
      </c>
      <c r="B42" s="58"/>
      <c r="C42" s="34"/>
      <c r="D42" s="35">
        <f>D38+D39+D40</f>
        <v>23962.5</v>
      </c>
      <c r="E42" s="36">
        <f>SUM(E38:E40)</f>
        <v>11200</v>
      </c>
      <c r="F42" s="37">
        <f>B67</f>
        <v>11200</v>
      </c>
      <c r="G42" s="25"/>
      <c r="H42" s="27">
        <f>SUM(G38:G39)</f>
        <v>885.15384615384619</v>
      </c>
      <c r="I42" s="16"/>
      <c r="J42" s="27">
        <f>F42+H42</f>
        <v>12085.153846153846</v>
      </c>
      <c r="K42" s="28">
        <f>J55</f>
        <v>885.15384615384573</v>
      </c>
      <c r="L42" s="19"/>
      <c r="M42" s="3"/>
      <c r="N42" s="3"/>
      <c r="O42" s="3"/>
    </row>
    <row r="43" spans="1:15" ht="15.95" customHeight="1" x14ac:dyDescent="0.2">
      <c r="A43" s="3"/>
      <c r="B43" s="59"/>
      <c r="C43" s="60"/>
      <c r="D43" s="60"/>
      <c r="E43" s="37"/>
      <c r="F43" s="3"/>
      <c r="G43" s="25"/>
      <c r="H43" s="26"/>
      <c r="I43" s="16"/>
      <c r="J43" s="16"/>
      <c r="K43" s="28"/>
      <c r="L43" s="19"/>
      <c r="M43" s="3"/>
      <c r="N43" s="3"/>
      <c r="O43" s="3"/>
    </row>
    <row r="44" spans="1:15" ht="15.95" customHeight="1" x14ac:dyDescent="0.2">
      <c r="A44" s="3"/>
      <c r="B44" s="61"/>
      <c r="C44" s="62"/>
      <c r="D44" s="63"/>
      <c r="E44" s="63"/>
      <c r="F44" s="63"/>
      <c r="G44" s="25"/>
      <c r="H44" s="64"/>
      <c r="I44" s="16"/>
      <c r="J44" s="65"/>
      <c r="K44" s="65"/>
      <c r="L44" s="19"/>
      <c r="M44" s="3"/>
      <c r="N44" s="3"/>
      <c r="O44" s="3"/>
    </row>
    <row r="45" spans="1:15" ht="15.95" customHeight="1" x14ac:dyDescent="0.2">
      <c r="A45" s="2" t="s">
        <v>54</v>
      </c>
      <c r="B45" s="43"/>
      <c r="C45" s="66">
        <f>C15+C22+C29+C36+C42</f>
        <v>194093</v>
      </c>
      <c r="D45" s="67">
        <f>D15+D22+D29+D36+D42</f>
        <v>304397.5</v>
      </c>
      <c r="E45" s="68">
        <f>E15+E22+E29+E36+E42</f>
        <v>108800</v>
      </c>
      <c r="F45" s="66">
        <f>F15+F22+F29+F36+F42</f>
        <v>108800</v>
      </c>
      <c r="G45" s="52" t="s">
        <v>39</v>
      </c>
      <c r="H45" s="66">
        <f>H15+H22+H29+H36+H42</f>
        <v>25150.783768412606</v>
      </c>
      <c r="I45" s="16"/>
      <c r="J45" s="66">
        <f>J15+J22+J29+J36+J42</f>
        <v>133950.7837684126</v>
      </c>
      <c r="K45" s="66">
        <f>K15+K22+K29+K36+K42</f>
        <v>25150.783768412606</v>
      </c>
      <c r="L45" s="19"/>
      <c r="M45" s="3"/>
      <c r="N45" s="3"/>
      <c r="O45" s="3"/>
    </row>
    <row r="46" spans="1:15" ht="15.6" customHeight="1" x14ac:dyDescent="0.2">
      <c r="A46" s="3"/>
      <c r="B46" s="3"/>
      <c r="C46" s="11"/>
      <c r="D46" s="11"/>
      <c r="E46" s="11"/>
      <c r="F46" s="11"/>
      <c r="G46" s="3"/>
      <c r="H46" s="11"/>
      <c r="I46" s="3"/>
      <c r="J46" s="11"/>
      <c r="K46" s="11"/>
      <c r="L46" s="3"/>
      <c r="M46" s="3"/>
      <c r="N46" s="3"/>
      <c r="O46" s="3"/>
    </row>
    <row r="47" spans="1:15" ht="15.95" customHeight="1" x14ac:dyDescent="0.2">
      <c r="A47" s="3"/>
      <c r="B47" s="3"/>
      <c r="C47" s="3"/>
      <c r="D47" s="3"/>
      <c r="E47" s="3"/>
      <c r="F47" s="3"/>
      <c r="G47" s="8" t="s">
        <v>55</v>
      </c>
      <c r="H47" s="8" t="s">
        <v>56</v>
      </c>
      <c r="I47" s="3"/>
      <c r="J47" s="3"/>
      <c r="K47" s="3"/>
      <c r="L47" s="3"/>
      <c r="M47" s="3"/>
      <c r="N47" s="3"/>
      <c r="O47" s="3"/>
    </row>
    <row r="48" spans="1:15" ht="15.95" customHeight="1" x14ac:dyDescent="0.2">
      <c r="A48" s="62"/>
      <c r="B48" s="62"/>
      <c r="C48" s="62"/>
      <c r="D48" s="3"/>
      <c r="E48" s="62"/>
      <c r="F48" s="62"/>
      <c r="G48" s="10" t="s">
        <v>57</v>
      </c>
      <c r="H48" s="10" t="s">
        <v>57</v>
      </c>
      <c r="I48" s="10" t="s">
        <v>58</v>
      </c>
      <c r="J48" s="62"/>
      <c r="K48" s="3"/>
      <c r="L48" s="3"/>
      <c r="M48" s="3"/>
      <c r="N48" s="3"/>
      <c r="O48" s="3"/>
    </row>
    <row r="49" spans="1:15" ht="15.95" customHeight="1" x14ac:dyDescent="0.2">
      <c r="A49" s="69" t="s">
        <v>59</v>
      </c>
      <c r="B49" s="70">
        <v>4000</v>
      </c>
      <c r="C49" s="71" t="s">
        <v>60</v>
      </c>
      <c r="D49" s="16"/>
      <c r="E49" s="72"/>
      <c r="F49" s="14"/>
      <c r="G49" s="73" t="s">
        <v>61</v>
      </c>
      <c r="H49" s="74" t="s">
        <v>62</v>
      </c>
      <c r="I49" s="75"/>
      <c r="J49" s="76" t="s">
        <v>63</v>
      </c>
      <c r="K49" s="19"/>
      <c r="L49" s="3"/>
      <c r="M49" s="3"/>
      <c r="N49" s="3"/>
      <c r="O49" s="3"/>
    </row>
    <row r="50" spans="1:15" ht="15.95" customHeight="1" x14ac:dyDescent="0.2">
      <c r="A50" s="77" t="s">
        <v>64</v>
      </c>
      <c r="B50" s="78">
        <v>2.5</v>
      </c>
      <c r="C50" s="52" t="s">
        <v>65</v>
      </c>
      <c r="D50" s="16"/>
      <c r="E50" s="79" t="s">
        <v>66</v>
      </c>
      <c r="F50" s="43"/>
      <c r="G50" s="15"/>
      <c r="H50" s="15"/>
      <c r="I50" s="26"/>
      <c r="J50" s="15"/>
      <c r="K50" s="19"/>
      <c r="L50" s="3"/>
      <c r="M50" s="3"/>
      <c r="N50" s="3"/>
      <c r="O50" s="3"/>
    </row>
    <row r="51" spans="1:15" ht="15.95" customHeight="1" x14ac:dyDescent="0.2">
      <c r="A51" s="80" t="s">
        <v>67</v>
      </c>
      <c r="B51" s="33"/>
      <c r="C51" s="26"/>
      <c r="D51" s="16"/>
      <c r="E51" s="81"/>
      <c r="F51" s="82" t="s">
        <v>68</v>
      </c>
      <c r="G51" s="27">
        <f>$F$15</f>
        <v>48000</v>
      </c>
      <c r="H51" s="27">
        <f>J15</f>
        <v>60091.726540616248</v>
      </c>
      <c r="I51" s="27"/>
      <c r="J51" s="27">
        <f>H51-G51</f>
        <v>12091.726540616248</v>
      </c>
      <c r="K51" s="19"/>
      <c r="L51" s="3"/>
      <c r="M51" s="3"/>
      <c r="N51" s="3"/>
      <c r="O51" s="3"/>
    </row>
    <row r="52" spans="1:15" ht="15.95" customHeight="1" x14ac:dyDescent="0.2">
      <c r="A52" s="80" t="str">
        <f>F52</f>
        <v>LCA 1</v>
      </c>
      <c r="B52" s="83">
        <v>10</v>
      </c>
      <c r="C52" s="84">
        <v>8502</v>
      </c>
      <c r="D52" s="27"/>
      <c r="E52" s="79">
        <v>10</v>
      </c>
      <c r="F52" s="82" t="s">
        <v>69</v>
      </c>
      <c r="G52" s="27">
        <f>$F$22</f>
        <v>20000</v>
      </c>
      <c r="H52" s="27">
        <f>J22</f>
        <v>26717.701932367148</v>
      </c>
      <c r="I52" s="27"/>
      <c r="J52" s="27">
        <f>H52-G52</f>
        <v>6717.7019323671484</v>
      </c>
      <c r="K52" s="19"/>
      <c r="L52" s="3"/>
      <c r="M52" s="3"/>
      <c r="N52" s="3"/>
      <c r="O52" s="85"/>
    </row>
    <row r="53" spans="1:15" ht="15.95" customHeight="1" x14ac:dyDescent="0.2">
      <c r="A53" s="80" t="str">
        <f>F53</f>
        <v>LCA 2</v>
      </c>
      <c r="B53" s="83">
        <v>7</v>
      </c>
      <c r="C53" s="84">
        <v>5242</v>
      </c>
      <c r="D53" s="16"/>
      <c r="E53" s="79">
        <v>8</v>
      </c>
      <c r="F53" s="82" t="s">
        <v>70</v>
      </c>
      <c r="G53" s="27">
        <f>$F$29</f>
        <v>16000</v>
      </c>
      <c r="H53" s="27">
        <f>J29</f>
        <v>20071.031884057971</v>
      </c>
      <c r="I53" s="27"/>
      <c r="J53" s="27">
        <f>H53-G53</f>
        <v>4071.0318840579712</v>
      </c>
      <c r="K53" s="19"/>
      <c r="L53" s="3"/>
      <c r="M53" s="3"/>
      <c r="N53" s="3"/>
      <c r="O53" s="3"/>
    </row>
    <row r="54" spans="1:15" ht="15.95" customHeight="1" x14ac:dyDescent="0.2">
      <c r="A54" s="80" t="str">
        <f>F54</f>
        <v>LCA 3</v>
      </c>
      <c r="B54" s="83">
        <v>2</v>
      </c>
      <c r="C54" s="84">
        <v>4350</v>
      </c>
      <c r="D54" s="16"/>
      <c r="E54" s="79">
        <v>6</v>
      </c>
      <c r="F54" s="82" t="s">
        <v>71</v>
      </c>
      <c r="G54" s="27">
        <f>$F$36</f>
        <v>13600</v>
      </c>
      <c r="H54" s="27">
        <f>J36</f>
        <v>14985.169565217391</v>
      </c>
      <c r="I54" s="27"/>
      <c r="J54" s="27">
        <f>H54-G54</f>
        <v>1385.1695652173912</v>
      </c>
      <c r="K54" s="19"/>
      <c r="L54" s="3"/>
      <c r="M54" s="3"/>
      <c r="N54" s="3"/>
      <c r="O54" s="3"/>
    </row>
    <row r="55" spans="1:15" ht="15.95" customHeight="1" x14ac:dyDescent="0.2">
      <c r="A55" s="86" t="str">
        <f>F55</f>
        <v>LCA 4</v>
      </c>
      <c r="B55" s="87">
        <v>3</v>
      </c>
      <c r="C55" s="88">
        <v>4185</v>
      </c>
      <c r="D55" s="16"/>
      <c r="E55" s="79">
        <v>4</v>
      </c>
      <c r="F55" s="82" t="s">
        <v>72</v>
      </c>
      <c r="G55" s="27">
        <f>$F$42</f>
        <v>11200</v>
      </c>
      <c r="H55" s="27">
        <f>J42</f>
        <v>12085.153846153846</v>
      </c>
      <c r="I55" s="27"/>
      <c r="J55" s="27">
        <f>H55-G55</f>
        <v>885.15384615384573</v>
      </c>
      <c r="K55" s="19"/>
      <c r="L55" s="3"/>
      <c r="M55" s="3"/>
      <c r="N55" s="3"/>
      <c r="O55" s="3"/>
    </row>
    <row r="56" spans="1:15" ht="15.95" customHeight="1" x14ac:dyDescent="0.2">
      <c r="A56" s="11"/>
      <c r="B56" s="89" t="s">
        <v>73</v>
      </c>
      <c r="C56" s="90">
        <f>C52+C53+C54+C55</f>
        <v>22279</v>
      </c>
      <c r="D56" s="91"/>
      <c r="E56" s="92"/>
      <c r="F56" s="93"/>
      <c r="G56" s="94"/>
      <c r="H56" s="94"/>
      <c r="I56" s="94"/>
      <c r="J56" s="94"/>
      <c r="K56" s="19"/>
      <c r="L56" s="3"/>
      <c r="M56" s="3"/>
      <c r="N56" s="3"/>
      <c r="O56" s="3"/>
    </row>
    <row r="57" spans="1:15" ht="15.95" customHeight="1" x14ac:dyDescent="0.2">
      <c r="A57" s="3"/>
      <c r="B57" s="3"/>
      <c r="C57" s="3"/>
      <c r="D57" s="3"/>
      <c r="E57" s="11"/>
      <c r="F57" s="11"/>
      <c r="G57" s="60">
        <f>SUM(G51:G55)</f>
        <v>108800</v>
      </c>
      <c r="H57" s="60">
        <f>SUM(H51:H55)</f>
        <v>133950.7837684126</v>
      </c>
      <c r="I57" s="60"/>
      <c r="J57" s="60">
        <f>SUM(J51:J55)</f>
        <v>25150.783768412606</v>
      </c>
      <c r="K57" s="3"/>
      <c r="L57" s="3"/>
      <c r="M57" s="3"/>
      <c r="N57" s="3"/>
      <c r="O57" s="3"/>
    </row>
    <row r="58" spans="1:15" ht="15.95" customHeight="1" x14ac:dyDescent="0.2">
      <c r="A58" s="3"/>
      <c r="B58" s="3"/>
      <c r="C58" s="3"/>
      <c r="D58" s="3"/>
      <c r="E58" s="62"/>
      <c r="F58" s="62"/>
      <c r="G58" s="62"/>
      <c r="H58" s="62"/>
      <c r="I58" s="62"/>
      <c r="J58" s="95"/>
      <c r="K58" s="3"/>
      <c r="L58" s="3"/>
      <c r="M58" s="3"/>
      <c r="N58" s="3"/>
      <c r="O58" s="3"/>
    </row>
    <row r="59" spans="1:15" ht="15.95" customHeight="1" x14ac:dyDescent="0.2">
      <c r="A59" s="96" t="s">
        <v>74</v>
      </c>
      <c r="B59" s="3"/>
      <c r="C59" s="3"/>
      <c r="D59" s="91"/>
      <c r="E59" s="97" t="s">
        <v>75</v>
      </c>
      <c r="F59" s="13"/>
      <c r="G59" s="98" t="str">
        <f>F52</f>
        <v>LCA 1</v>
      </c>
      <c r="H59" s="98" t="str">
        <f>F53</f>
        <v>LCA 2</v>
      </c>
      <c r="I59" s="98" t="str">
        <f>F54</f>
        <v>LCA 3</v>
      </c>
      <c r="J59" s="76" t="str">
        <f>F55</f>
        <v>LCA 4</v>
      </c>
      <c r="K59" s="19"/>
      <c r="L59" s="3"/>
      <c r="M59" s="3"/>
      <c r="N59" s="3"/>
      <c r="O59" s="3"/>
    </row>
    <row r="60" spans="1:15" ht="15.95" customHeight="1" x14ac:dyDescent="0.2">
      <c r="A60" s="62"/>
      <c r="B60" s="62"/>
      <c r="C60" s="62"/>
      <c r="D60" s="91"/>
      <c r="E60" s="19"/>
      <c r="F60" s="61"/>
      <c r="G60" s="13"/>
      <c r="H60" s="13"/>
      <c r="I60" s="13"/>
      <c r="J60" s="14"/>
      <c r="K60" s="19"/>
      <c r="L60" s="3"/>
      <c r="M60" s="3"/>
      <c r="N60" s="3"/>
      <c r="O60" s="3"/>
    </row>
    <row r="61" spans="1:15" ht="15.95" customHeight="1" x14ac:dyDescent="0.2">
      <c r="A61" s="99" t="s">
        <v>76</v>
      </c>
      <c r="B61" s="100" t="s">
        <v>77</v>
      </c>
      <c r="C61" s="71" t="s">
        <v>4</v>
      </c>
      <c r="D61" s="16"/>
      <c r="E61" s="101" t="s">
        <v>78</v>
      </c>
      <c r="F61" s="61"/>
      <c r="G61" s="37">
        <f>(G17/B52)/4</f>
        <v>73.772500000000008</v>
      </c>
      <c r="H61" s="37">
        <f>(G24/B53)/4</f>
        <v>68.19285714285715</v>
      </c>
      <c r="I61" s="37">
        <f>(G31/B54)/4</f>
        <v>50.6875</v>
      </c>
      <c r="J61" s="25">
        <f>(G38/B55)/4</f>
        <v>38.041666666666664</v>
      </c>
      <c r="K61" s="19"/>
      <c r="L61" s="3"/>
      <c r="M61" s="3"/>
      <c r="N61" s="3"/>
      <c r="O61" s="3"/>
    </row>
    <row r="62" spans="1:15" ht="15.95" customHeight="1" x14ac:dyDescent="0.2">
      <c r="A62" s="19"/>
      <c r="B62" s="102"/>
      <c r="C62" s="52" t="s">
        <v>10</v>
      </c>
      <c r="D62" s="16"/>
      <c r="E62" s="101" t="s">
        <v>79</v>
      </c>
      <c r="F62" s="61"/>
      <c r="G62" s="37">
        <f>G18/E52/4</f>
        <v>78.400000000000006</v>
      </c>
      <c r="H62" s="37">
        <f>G25/E53/4</f>
        <v>55.856250000000003</v>
      </c>
      <c r="I62" s="37">
        <f>G32/E54/4</f>
        <v>36.741666666666667</v>
      </c>
      <c r="J62" s="25">
        <f>G39/E55/4</f>
        <v>26.790865384615383</v>
      </c>
      <c r="K62" s="19"/>
      <c r="L62" s="3"/>
      <c r="M62" s="3"/>
      <c r="N62" s="3"/>
      <c r="O62" s="3"/>
    </row>
    <row r="63" spans="1:15" ht="15.95" customHeight="1" x14ac:dyDescent="0.2">
      <c r="A63" s="80" t="s">
        <v>68</v>
      </c>
      <c r="B63" s="103">
        <v>48000</v>
      </c>
      <c r="C63" s="104">
        <v>0</v>
      </c>
      <c r="D63" s="16"/>
      <c r="E63" s="101" t="s">
        <v>80</v>
      </c>
      <c r="F63" s="61"/>
      <c r="G63" s="37">
        <f>G19/E53/4</f>
        <v>12.028532608695652</v>
      </c>
      <c r="H63" s="37">
        <f>G26/E54/4</f>
        <v>8.6485507246376816</v>
      </c>
      <c r="I63" s="37">
        <f>G33/E55/4</f>
        <v>3.3043478260869565</v>
      </c>
      <c r="J63" s="25">
        <f>G40/E55/4</f>
        <v>6.2421875</v>
      </c>
      <c r="K63" s="19"/>
      <c r="L63" s="3"/>
      <c r="M63" s="3"/>
      <c r="N63" s="3"/>
      <c r="O63" s="3"/>
    </row>
    <row r="64" spans="1:15" ht="15.95" customHeight="1" x14ac:dyDescent="0.2">
      <c r="A64" s="80" t="s">
        <v>69</v>
      </c>
      <c r="B64" s="103">
        <v>20000</v>
      </c>
      <c r="C64" s="105">
        <v>372</v>
      </c>
      <c r="D64" s="16"/>
      <c r="E64" s="101" t="s">
        <v>81</v>
      </c>
      <c r="F64" s="61"/>
      <c r="G64" s="37">
        <f>G20/E52/4</f>
        <v>6.1472222222222221</v>
      </c>
      <c r="H64" s="37">
        <f>G27/E53/4</f>
        <v>5.208333333333333</v>
      </c>
      <c r="I64" s="37">
        <f>G34/E54/4</f>
        <v>1.875</v>
      </c>
      <c r="J64" s="25"/>
      <c r="K64" s="19"/>
      <c r="L64" s="3"/>
      <c r="M64" s="3"/>
      <c r="N64" s="3"/>
      <c r="O64" s="3"/>
    </row>
    <row r="65" spans="1:15" ht="15.95" customHeight="1" x14ac:dyDescent="0.2">
      <c r="A65" s="80" t="s">
        <v>70</v>
      </c>
      <c r="B65" s="103">
        <v>16000</v>
      </c>
      <c r="C65" s="105">
        <v>285</v>
      </c>
      <c r="D65" s="16"/>
      <c r="E65" s="106" t="s">
        <v>82</v>
      </c>
      <c r="F65" s="61"/>
      <c r="G65" s="37">
        <f>IF($C$70=1,C64/E52/4,0)</f>
        <v>0</v>
      </c>
      <c r="H65" s="37">
        <f>IF($C$70=1,C65/E53/4,0)</f>
        <v>0</v>
      </c>
      <c r="I65" s="37">
        <f>IF($C$70=1,C66/E54/4,0)</f>
        <v>0</v>
      </c>
      <c r="J65" s="25">
        <f>IF($C$70=1,C67/E55/4,0)</f>
        <v>0</v>
      </c>
      <c r="K65" s="19"/>
      <c r="L65" s="3"/>
      <c r="M65" s="3"/>
      <c r="N65" s="3"/>
      <c r="O65" s="3"/>
    </row>
    <row r="66" spans="1:15" ht="15.95" customHeight="1" x14ac:dyDescent="0.2">
      <c r="A66" s="80" t="s">
        <v>71</v>
      </c>
      <c r="B66" s="103">
        <v>13600</v>
      </c>
      <c r="C66" s="105">
        <f>203+183</f>
        <v>386</v>
      </c>
      <c r="D66" s="16"/>
      <c r="E66" s="81"/>
      <c r="F66" s="61"/>
      <c r="G66" s="61"/>
      <c r="H66" s="61"/>
      <c r="I66" s="61"/>
      <c r="J66" s="91"/>
      <c r="K66" s="19"/>
      <c r="L66" s="3"/>
      <c r="M66" s="3"/>
      <c r="N66" s="3"/>
      <c r="O66" s="3"/>
    </row>
    <row r="67" spans="1:15" ht="15.95" customHeight="1" x14ac:dyDescent="0.2">
      <c r="A67" s="80" t="s">
        <v>72</v>
      </c>
      <c r="B67" s="103">
        <v>11200</v>
      </c>
      <c r="C67" s="105">
        <v>200</v>
      </c>
      <c r="D67" s="16"/>
      <c r="E67" s="107" t="s">
        <v>83</v>
      </c>
      <c r="F67" s="108"/>
      <c r="G67" s="109">
        <f>SUM(G61:G65)</f>
        <v>170.34825483091788</v>
      </c>
      <c r="H67" s="109">
        <f>SUM(H61:H65)</f>
        <v>137.90599120082817</v>
      </c>
      <c r="I67" s="109">
        <f>SUM(I61:I65)</f>
        <v>92.608514492753628</v>
      </c>
      <c r="J67" s="110">
        <f>SUM(J61:J65)</f>
        <v>71.074719551282044</v>
      </c>
      <c r="K67" s="19"/>
      <c r="L67" s="3"/>
      <c r="M67" s="3"/>
      <c r="N67" s="3"/>
      <c r="O67" s="3"/>
    </row>
    <row r="68" spans="1:15" ht="15.95" customHeight="1" x14ac:dyDescent="0.2">
      <c r="A68" s="92"/>
      <c r="B68" s="111"/>
      <c r="C68" s="112"/>
      <c r="D68" s="19"/>
      <c r="E68" s="113" t="s">
        <v>84</v>
      </c>
      <c r="F68" s="75"/>
      <c r="G68" s="114"/>
      <c r="H68" s="114">
        <f>SUM(H62:H65)</f>
        <v>69.713134057971018</v>
      </c>
      <c r="I68" s="114">
        <f>SUM(I62:I65)</f>
        <v>41.921014492753621</v>
      </c>
      <c r="J68" s="11"/>
      <c r="K68" s="3"/>
      <c r="L68" s="3"/>
      <c r="M68" s="3"/>
      <c r="N68" s="3"/>
      <c r="O68" s="3"/>
    </row>
    <row r="69" spans="1:15" ht="15.95" customHeight="1" x14ac:dyDescent="0.2">
      <c r="A69" s="11"/>
      <c r="B69" s="11"/>
      <c r="C69" s="115"/>
      <c r="D69" s="3"/>
      <c r="E69" s="3"/>
      <c r="F69" s="3"/>
      <c r="G69" s="3"/>
      <c r="H69" s="3"/>
      <c r="I69" s="3"/>
      <c r="J69" s="116"/>
      <c r="K69" s="3"/>
      <c r="L69" s="3"/>
      <c r="M69" s="3"/>
      <c r="N69" s="3"/>
      <c r="O69" s="3"/>
    </row>
    <row r="70" spans="1:15" ht="15.95" customHeight="1" x14ac:dyDescent="0.2">
      <c r="A70" s="4" t="s">
        <v>85</v>
      </c>
      <c r="B70" s="38"/>
      <c r="C70" s="21">
        <v>0</v>
      </c>
      <c r="D70" s="50"/>
      <c r="E70" s="117" t="s">
        <v>86</v>
      </c>
      <c r="F70" s="3"/>
      <c r="G70" s="37">
        <v>135</v>
      </c>
      <c r="H70" s="37">
        <v>110</v>
      </c>
      <c r="I70" s="37">
        <v>85</v>
      </c>
      <c r="J70" s="37">
        <v>65</v>
      </c>
      <c r="K70" s="3"/>
      <c r="L70" s="3"/>
      <c r="M70" s="3"/>
      <c r="N70" s="3"/>
      <c r="O70" s="3"/>
    </row>
    <row r="71" spans="1:15" ht="16.5" customHeight="1" x14ac:dyDescent="0.2">
      <c r="A71" s="3"/>
      <c r="B71" s="3"/>
      <c r="C71" s="118"/>
      <c r="D71" s="3"/>
      <c r="E71" s="119"/>
      <c r="F71" s="119"/>
      <c r="G71" s="119"/>
      <c r="H71" s="119"/>
      <c r="I71" s="120">
        <v>59</v>
      </c>
      <c r="J71" s="121">
        <v>9</v>
      </c>
      <c r="K71" s="3"/>
      <c r="L71" s="3"/>
      <c r="M71" s="3"/>
      <c r="N71" s="3"/>
      <c r="O71" s="3"/>
    </row>
    <row r="72" spans="1:15" ht="17.100000000000001" customHeight="1" x14ac:dyDescent="0.2">
      <c r="A72" s="122" t="s">
        <v>87</v>
      </c>
      <c r="B72" s="3"/>
      <c r="C72" s="3"/>
      <c r="D72" s="123"/>
      <c r="E72" s="124" t="s">
        <v>88</v>
      </c>
      <c r="F72" s="125"/>
      <c r="G72" s="126">
        <f>G67-G70</f>
        <v>35.348254830917881</v>
      </c>
      <c r="H72" s="126">
        <f>H67-H70</f>
        <v>27.905991200828169</v>
      </c>
      <c r="I72" s="126">
        <f>I67-I70</f>
        <v>7.6085144927536277</v>
      </c>
      <c r="J72" s="127">
        <f>J67-J70</f>
        <v>6.074719551282044</v>
      </c>
      <c r="K72" s="128"/>
      <c r="L72" s="3"/>
      <c r="M72" s="3"/>
      <c r="N72" s="3"/>
      <c r="O72" s="3"/>
    </row>
    <row r="73" spans="1:15" ht="16.5" customHeight="1" x14ac:dyDescent="0.2">
      <c r="A73" s="3"/>
      <c r="B73" s="3"/>
      <c r="C73" s="3"/>
      <c r="D73" s="3"/>
      <c r="E73" s="129"/>
      <c r="F73" s="129"/>
      <c r="G73" s="129"/>
      <c r="H73" s="129"/>
      <c r="I73" s="129"/>
      <c r="J73" s="130"/>
      <c r="K73" s="3"/>
      <c r="L73" s="3"/>
      <c r="M73" s="3"/>
      <c r="N73" s="3"/>
      <c r="O73" s="3"/>
    </row>
    <row r="74" spans="1:15" ht="15.95" customHeight="1" x14ac:dyDescent="0.2">
      <c r="A74" s="3"/>
      <c r="B74" s="3"/>
      <c r="C74" s="3"/>
      <c r="D74" s="91"/>
      <c r="E74" s="131" t="s">
        <v>89</v>
      </c>
      <c r="F74" s="132"/>
      <c r="G74" s="132"/>
      <c r="H74" s="132"/>
      <c r="I74" s="132"/>
      <c r="J74" s="133"/>
      <c r="K74" s="134"/>
      <c r="L74" s="3"/>
      <c r="M74" s="3"/>
      <c r="N74" s="3"/>
      <c r="O74" s="3"/>
    </row>
    <row r="75" spans="1:15" ht="15.95" customHeight="1" x14ac:dyDescent="0.2">
      <c r="A75" s="62"/>
      <c r="B75" s="62"/>
      <c r="C75" s="62"/>
      <c r="D75" s="62"/>
      <c r="E75" s="11"/>
      <c r="F75" s="11"/>
      <c r="G75" s="135"/>
      <c r="H75" s="135"/>
      <c r="I75" s="135"/>
      <c r="J75" s="135"/>
      <c r="K75" s="136"/>
      <c r="L75" s="3"/>
      <c r="M75" s="3"/>
      <c r="N75" s="3"/>
      <c r="O75" s="3"/>
    </row>
    <row r="76" spans="1:15" ht="15.95" customHeight="1" x14ac:dyDescent="0.2">
      <c r="A76" s="97" t="s">
        <v>90</v>
      </c>
      <c r="B76" s="13"/>
      <c r="C76" s="13"/>
      <c r="D76" s="14"/>
      <c r="E76" s="19"/>
      <c r="F76" s="3"/>
      <c r="G76" s="136"/>
      <c r="H76" s="136"/>
      <c r="I76" s="136"/>
      <c r="J76" s="136"/>
      <c r="K76" s="136"/>
      <c r="L76" s="3"/>
      <c r="M76" s="3"/>
      <c r="N76" s="3"/>
      <c r="O76" s="3"/>
    </row>
    <row r="77" spans="1:15" ht="15.95" customHeight="1" x14ac:dyDescent="0.2">
      <c r="A77" s="19"/>
      <c r="B77" s="61"/>
      <c r="C77" s="61"/>
      <c r="D77" s="43"/>
      <c r="E77" s="81"/>
      <c r="F77" s="3"/>
      <c r="G77" s="136"/>
      <c r="H77" s="136"/>
      <c r="I77" s="136"/>
      <c r="J77" s="136"/>
      <c r="K77" s="136"/>
      <c r="L77" s="3"/>
      <c r="M77" s="3"/>
      <c r="N77" s="3"/>
      <c r="O77" s="3"/>
    </row>
    <row r="78" spans="1:15" ht="15.95" customHeight="1" x14ac:dyDescent="0.2">
      <c r="A78" s="106" t="s">
        <v>91</v>
      </c>
      <c r="B78" s="4">
        <v>52</v>
      </c>
      <c r="C78" s="137">
        <f>H15/62</f>
        <v>195.02784742929433</v>
      </c>
      <c r="D78" s="138">
        <f>C78*B78</f>
        <v>10141.448066323304</v>
      </c>
      <c r="E78" s="81"/>
      <c r="F78" s="139" t="s">
        <v>92</v>
      </c>
      <c r="G78" s="136"/>
      <c r="H78" s="136"/>
      <c r="I78" s="136"/>
      <c r="J78" s="136"/>
      <c r="K78" s="136"/>
      <c r="L78" s="3"/>
      <c r="M78" s="3"/>
      <c r="N78" s="3"/>
      <c r="O78" s="3"/>
    </row>
    <row r="79" spans="1:15" ht="15.95" customHeight="1" x14ac:dyDescent="0.2">
      <c r="A79" s="106" t="s">
        <v>93</v>
      </c>
      <c r="B79" s="4">
        <v>20</v>
      </c>
      <c r="C79" s="137">
        <f>C78/2</f>
        <v>97.513923714647163</v>
      </c>
      <c r="D79" s="138">
        <f>C79*B79</f>
        <v>1950.2784742929432</v>
      </c>
      <c r="E79" s="81"/>
      <c r="F79" s="136"/>
      <c r="G79" s="136"/>
      <c r="H79" s="136"/>
      <c r="I79" s="136"/>
      <c r="J79" s="136"/>
      <c r="K79" s="136"/>
      <c r="L79" s="3"/>
      <c r="M79" s="3"/>
      <c r="N79" s="3"/>
      <c r="O79" s="3"/>
    </row>
    <row r="80" spans="1:15" ht="15.95" customHeight="1" x14ac:dyDescent="0.2">
      <c r="A80" s="81"/>
      <c r="B80" s="61"/>
      <c r="C80" s="61"/>
      <c r="D80" s="138"/>
      <c r="E80" s="81"/>
      <c r="F80" s="117" t="s">
        <v>94</v>
      </c>
      <c r="G80" s="136"/>
      <c r="H80" s="136"/>
      <c r="I80" s="136"/>
      <c r="J80" s="136"/>
      <c r="K80" s="136"/>
      <c r="L80" s="3"/>
      <c r="M80" s="3"/>
      <c r="N80" s="3"/>
      <c r="O80" s="3"/>
    </row>
    <row r="81" spans="1:15" ht="15.95" customHeight="1" x14ac:dyDescent="0.2">
      <c r="A81" s="106" t="s">
        <v>95</v>
      </c>
      <c r="B81" s="61"/>
      <c r="C81" s="61"/>
      <c r="D81" s="138">
        <f>D78+D79</f>
        <v>12091.726540616248</v>
      </c>
      <c r="E81" s="81"/>
      <c r="F81" s="117" t="s">
        <v>96</v>
      </c>
      <c r="G81" s="136"/>
      <c r="H81" s="136"/>
      <c r="I81" s="136"/>
      <c r="J81" s="136"/>
      <c r="K81" s="136"/>
      <c r="L81" s="3"/>
      <c r="M81" s="3"/>
      <c r="N81" s="3"/>
      <c r="O81" s="3"/>
    </row>
    <row r="82" spans="1:15" ht="15.95" customHeight="1" x14ac:dyDescent="0.2">
      <c r="A82" s="81"/>
      <c r="B82" s="61"/>
      <c r="C82" s="61"/>
      <c r="D82" s="138"/>
      <c r="E82" s="81"/>
      <c r="F82" s="117" t="s">
        <v>97</v>
      </c>
      <c r="G82" s="136"/>
      <c r="H82" s="136"/>
      <c r="I82" s="136"/>
      <c r="J82" s="136"/>
      <c r="K82" s="136"/>
      <c r="L82" s="3"/>
      <c r="M82" s="3"/>
      <c r="N82" s="3"/>
      <c r="O82" s="3"/>
    </row>
    <row r="83" spans="1:15" ht="15.95" customHeight="1" x14ac:dyDescent="0.2">
      <c r="A83" s="140" t="s">
        <v>98</v>
      </c>
      <c r="B83" s="95"/>
      <c r="C83" s="95"/>
      <c r="D83" s="141">
        <f>C78/4</f>
        <v>48.756961857323581</v>
      </c>
      <c r="E83" s="142"/>
      <c r="F83" s="117" t="s">
        <v>99</v>
      </c>
      <c r="G83" s="136"/>
      <c r="H83" s="136"/>
      <c r="I83" s="136"/>
      <c r="J83" s="136"/>
      <c r="K83" s="136"/>
      <c r="L83" s="3"/>
      <c r="M83" s="3"/>
      <c r="N83" s="3"/>
      <c r="O83" s="3"/>
    </row>
    <row r="84" spans="1:15" ht="15.95" customHeight="1" x14ac:dyDescent="0.2">
      <c r="A84" s="11"/>
      <c r="B84" s="11"/>
      <c r="C84" s="11"/>
      <c r="D84" s="11"/>
      <c r="E84" s="61"/>
      <c r="F84" s="3"/>
      <c r="G84" s="136"/>
      <c r="H84" s="136"/>
      <c r="I84" s="136"/>
      <c r="J84" s="136"/>
      <c r="K84" s="136"/>
      <c r="L84" s="3"/>
      <c r="M84" s="3"/>
      <c r="N84" s="3"/>
      <c r="O84" s="3"/>
    </row>
    <row r="85" spans="1:15" ht="15.95" customHeight="1" x14ac:dyDescent="0.2">
      <c r="A85" s="122" t="s">
        <v>100</v>
      </c>
      <c r="B85" s="3"/>
      <c r="C85" s="3"/>
      <c r="D85" s="3"/>
      <c r="E85" s="3"/>
      <c r="F85" s="3"/>
      <c r="G85" s="136"/>
      <c r="H85" s="136"/>
      <c r="I85" s="136"/>
      <c r="J85" s="136"/>
      <c r="K85" s="136"/>
      <c r="L85" s="3"/>
      <c r="M85" s="3"/>
      <c r="N85" s="3"/>
      <c r="O85" s="3"/>
    </row>
    <row r="86" spans="1:15" ht="15.95" customHeight="1" x14ac:dyDescent="0.2">
      <c r="A86" s="122" t="s">
        <v>101</v>
      </c>
      <c r="B86" s="3"/>
      <c r="C86" s="3"/>
      <c r="D86" s="3"/>
      <c r="E86" s="3"/>
      <c r="F86" s="136"/>
      <c r="G86" s="136"/>
      <c r="H86" s="136"/>
      <c r="I86" s="136"/>
      <c r="J86" s="136"/>
      <c r="K86" s="136"/>
      <c r="L86" s="3"/>
      <c r="M86" s="3"/>
      <c r="N86" s="3"/>
      <c r="O86" s="3"/>
    </row>
    <row r="87" spans="1:15" ht="15.95" customHeight="1" x14ac:dyDescent="0.2">
      <c r="A87" s="122" t="s">
        <v>102</v>
      </c>
      <c r="B87" s="3"/>
      <c r="C87" s="3"/>
      <c r="D87" s="3"/>
      <c r="E87" s="3"/>
      <c r="F87" s="117" t="s">
        <v>103</v>
      </c>
      <c r="G87" s="136"/>
      <c r="H87" s="136"/>
      <c r="I87" s="136"/>
      <c r="J87" s="136"/>
      <c r="K87" s="136"/>
      <c r="L87" s="3"/>
      <c r="M87" s="3"/>
      <c r="N87" s="3"/>
      <c r="O87" s="3"/>
    </row>
    <row r="88" spans="1:15" ht="15.95" customHeight="1" x14ac:dyDescent="0.2">
      <c r="A88" s="3"/>
      <c r="B88" s="3"/>
      <c r="C88" s="3"/>
      <c r="D88" s="3"/>
      <c r="E88" s="3"/>
      <c r="F88" s="117" t="s">
        <v>104</v>
      </c>
      <c r="G88" s="136"/>
      <c r="H88" s="136"/>
      <c r="I88" s="136"/>
      <c r="J88" s="136"/>
      <c r="K88" s="136"/>
      <c r="L88" s="3"/>
      <c r="M88" s="3"/>
      <c r="N88" s="3"/>
      <c r="O88" s="3"/>
    </row>
  </sheetData>
  <pageMargins left="0.75" right="0.75" top="1" bottom="1" header="0.5" footer="0.5"/>
  <pageSetup scale="87"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.75" customHeight="1" x14ac:dyDescent="0.2"/>
  <cols>
    <col min="1" max="256" width="6.59765625" style="143" customWidth="1"/>
  </cols>
  <sheetData>
    <row r="1" spans="1:5" ht="15.6" customHeight="1" x14ac:dyDescent="0.2">
      <c r="A1" s="3"/>
      <c r="B1" s="3"/>
      <c r="C1" s="3"/>
      <c r="D1" s="3"/>
      <c r="E1" s="3"/>
    </row>
    <row r="2" spans="1:5" ht="15.6" customHeight="1" x14ac:dyDescent="0.2">
      <c r="A2" s="3"/>
      <c r="B2" s="3"/>
      <c r="C2" s="3"/>
      <c r="D2" s="3"/>
      <c r="E2" s="3"/>
    </row>
    <row r="3" spans="1:5" ht="15.6" customHeight="1" x14ac:dyDescent="0.2">
      <c r="A3" s="3"/>
      <c r="B3" s="3"/>
      <c r="C3" s="3"/>
      <c r="D3" s="3"/>
      <c r="E3" s="3"/>
    </row>
    <row r="4" spans="1:5" ht="15.6" customHeight="1" x14ac:dyDescent="0.2">
      <c r="A4" s="3"/>
      <c r="B4" s="3"/>
      <c r="C4" s="3"/>
      <c r="D4" s="3"/>
      <c r="E4" s="3"/>
    </row>
    <row r="5" spans="1:5" ht="15.6" customHeight="1" x14ac:dyDescent="0.2">
      <c r="A5" s="3"/>
      <c r="B5" s="3"/>
      <c r="C5" s="3"/>
      <c r="D5" s="3"/>
      <c r="E5" s="3"/>
    </row>
    <row r="6" spans="1:5" ht="15.6" customHeight="1" x14ac:dyDescent="0.2">
      <c r="A6" s="3"/>
      <c r="B6" s="3"/>
      <c r="C6" s="3"/>
      <c r="D6" s="3"/>
      <c r="E6" s="3"/>
    </row>
    <row r="7" spans="1:5" ht="15.6" customHeight="1" x14ac:dyDescent="0.2">
      <c r="A7" s="3"/>
      <c r="B7" s="3"/>
      <c r="C7" s="3"/>
      <c r="D7" s="3"/>
      <c r="E7" s="3"/>
    </row>
    <row r="8" spans="1:5" ht="15.6" customHeight="1" x14ac:dyDescent="0.2">
      <c r="A8" s="3"/>
      <c r="B8" s="3"/>
      <c r="C8" s="3"/>
      <c r="D8" s="3"/>
      <c r="E8" s="3"/>
    </row>
    <row r="9" spans="1:5" ht="15.6" customHeight="1" x14ac:dyDescent="0.2">
      <c r="A9" s="3"/>
      <c r="B9" s="3"/>
      <c r="C9" s="3"/>
      <c r="D9" s="3"/>
      <c r="E9" s="3"/>
    </row>
    <row r="10" spans="1:5" ht="15.6" customHeight="1" x14ac:dyDescent="0.2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.75" customHeight="1" x14ac:dyDescent="0.2"/>
  <cols>
    <col min="1" max="256" width="6.59765625" style="144" customWidth="1"/>
  </cols>
  <sheetData>
    <row r="1" spans="1:5" ht="15.6" customHeight="1" x14ac:dyDescent="0.2">
      <c r="A1" s="3"/>
      <c r="B1" s="3"/>
      <c r="C1" s="3"/>
      <c r="D1" s="3"/>
      <c r="E1" s="3"/>
    </row>
    <row r="2" spans="1:5" ht="15.6" customHeight="1" x14ac:dyDescent="0.2">
      <c r="A2" s="3"/>
      <c r="B2" s="3"/>
      <c r="C2" s="3"/>
      <c r="D2" s="3"/>
      <c r="E2" s="3"/>
    </row>
    <row r="3" spans="1:5" ht="15.6" customHeight="1" x14ac:dyDescent="0.2">
      <c r="A3" s="3"/>
      <c r="B3" s="3"/>
      <c r="C3" s="3"/>
      <c r="D3" s="3"/>
      <c r="E3" s="3"/>
    </row>
    <row r="4" spans="1:5" ht="15.6" customHeight="1" x14ac:dyDescent="0.2">
      <c r="A4" s="3"/>
      <c r="B4" s="3"/>
      <c r="C4" s="3"/>
      <c r="D4" s="3"/>
      <c r="E4" s="3"/>
    </row>
    <row r="5" spans="1:5" ht="15.6" customHeight="1" x14ac:dyDescent="0.2">
      <c r="A5" s="3"/>
      <c r="B5" s="3"/>
      <c r="C5" s="3"/>
      <c r="D5" s="3"/>
      <c r="E5" s="3"/>
    </row>
    <row r="6" spans="1:5" ht="15.6" customHeight="1" x14ac:dyDescent="0.2">
      <c r="A6" s="3"/>
      <c r="B6" s="3"/>
      <c r="C6" s="3"/>
      <c r="D6" s="3"/>
      <c r="E6" s="3"/>
    </row>
    <row r="7" spans="1:5" ht="15.6" customHeight="1" x14ac:dyDescent="0.2">
      <c r="A7" s="3"/>
      <c r="B7" s="3"/>
      <c r="C7" s="3"/>
      <c r="D7" s="3"/>
      <c r="E7" s="3"/>
    </row>
    <row r="8" spans="1:5" ht="15.6" customHeight="1" x14ac:dyDescent="0.2">
      <c r="A8" s="3"/>
      <c r="B8" s="3"/>
      <c r="C8" s="3"/>
      <c r="D8" s="3"/>
      <c r="E8" s="3"/>
    </row>
    <row r="9" spans="1:5" ht="15.6" customHeight="1" x14ac:dyDescent="0.2">
      <c r="A9" s="3"/>
      <c r="B9" s="3"/>
      <c r="C9" s="3"/>
      <c r="D9" s="3"/>
      <c r="E9" s="3"/>
    </row>
    <row r="10" spans="1:5" ht="15.6" customHeight="1" x14ac:dyDescent="0.2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 Orchard</cp:lastModifiedBy>
  <dcterms:created xsi:type="dcterms:W3CDTF">2014-05-13T21:14:09Z</dcterms:created>
  <dcterms:modified xsi:type="dcterms:W3CDTF">2014-05-28T16:21:16Z</dcterms:modified>
</cp:coreProperties>
</file>